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2585" tabRatio="836" firstSheet="4" activeTab="15"/>
  </bookViews>
  <sheets>
    <sheet name="1.1.sz.mell." sheetId="4" r:id="rId1"/>
    <sheet name="1.2.sz.mell." sheetId="5" r:id="rId2"/>
    <sheet name="1.3.sz.mell." sheetId="6" r:id="rId3"/>
    <sheet name="1.4.sz.mell." sheetId="7" r:id="rId4"/>
    <sheet name="2.sz.mell  " sheetId="8" r:id="rId5"/>
    <sheet name="3. sz. mell" sheetId="22" r:id="rId6"/>
    <sheet name="4. sz. mell" sheetId="12" r:id="rId7"/>
    <sheet name="5.sz.mell." sheetId="3" r:id="rId8"/>
    <sheet name="6.m " sheetId="19" r:id="rId9"/>
    <sheet name="7A.m" sheetId="20" r:id="rId10"/>
    <sheet name="7B.m." sheetId="13" r:id="rId11"/>
    <sheet name="8. sz. mell" sheetId="10" r:id="rId12"/>
    <sheet name="9. sz. mell. " sheetId="14" r:id="rId13"/>
    <sheet name="10. sz. mell" sheetId="15" r:id="rId14"/>
    <sheet name="11. sz. mell" sheetId="16" r:id="rId15"/>
    <sheet name="12.sz.mell." sheetId="34" r:id="rId16"/>
    <sheet name="13.m." sheetId="33" r:id="rId17"/>
    <sheet name="14.m" sheetId="29" r:id="rId18"/>
    <sheet name="15.m." sheetId="17" r:id="rId19"/>
    <sheet name="16A.m" sheetId="24" r:id="rId20"/>
    <sheet name="16B.m" sheetId="23" r:id="rId21"/>
    <sheet name="17.m" sheetId="30" r:id="rId22"/>
    <sheet name="18.m" sheetId="32" r:id="rId23"/>
  </sheets>
  <definedNames>
    <definedName name="_xlnm.Print_Titles" localSheetId="5">'3. sz. mell'!$A:$B,'3. sz. mell'!$1:$2</definedName>
    <definedName name="_xlnm.Print_Titles" localSheetId="6">'4. sz. mell'!$1:$3</definedName>
    <definedName name="_xlnm.Print_Titles" localSheetId="7">'5.sz.mell.'!$85:$85</definedName>
    <definedName name="_xlnm.Print_Area" localSheetId="0">'1.1.sz.mell.'!$A$1:$D$142</definedName>
    <definedName name="_xlnm.Print_Area" localSheetId="1">'1.2.sz.mell.'!$A$1:$D$140</definedName>
    <definedName name="_xlnm.Print_Area" localSheetId="2">'1.3.sz.mell.'!$A$1:$D$143</definedName>
    <definedName name="_xlnm.Print_Area" localSheetId="3">'1.4.sz.mell.'!$A$1:$D$142</definedName>
    <definedName name="_xlnm.Print_Area" localSheetId="13">'10. sz. mell'!$A$1:$I$28</definedName>
    <definedName name="_xlnm.Print_Area" localSheetId="17">'14.m'!$A$1:$O$28</definedName>
    <definedName name="_xlnm.Print_Area" localSheetId="19">'16A.m'!$A$1:$F$140</definedName>
    <definedName name="_xlnm.Print_Area" localSheetId="20">'16B.m'!$A$1:$F$229</definedName>
    <definedName name="_xlnm.Print_Area" localSheetId="21">'17.m'!$A$1:$E$31</definedName>
    <definedName name="_xlnm.Print_Area" localSheetId="4">'2.sz.mell  '!$A$1:$F$66</definedName>
    <definedName name="_xlnm.Print_Area" localSheetId="5">'3. sz. mell'!$A$1:$Q$64</definedName>
    <definedName name="_xlnm.Print_Area" localSheetId="6">'4. sz. mell'!$A$1:$F$64</definedName>
    <definedName name="_xlnm.Print_Area" localSheetId="7">'5.sz.mell.'!$A$1:$F$133</definedName>
    <definedName name="_xlnm.Print_Area" localSheetId="8">'6.m '!$A$1:$F$53</definedName>
    <definedName name="_xlnm.Print_Area" localSheetId="9">'7A.m'!$A$1:$F$26</definedName>
    <definedName name="_xlnm.Print_Area" localSheetId="10">'7B.m.'!$A$1:$E$7</definedName>
    <definedName name="_xlnm.Print_Area" localSheetId="11">'8. sz. mell'!$A$1:$E$133</definedName>
  </definedNames>
  <calcPr calcId="125725"/>
</workbook>
</file>

<file path=xl/calcChain.xml><?xml version="1.0" encoding="utf-8"?>
<calcChain xmlns="http://schemas.openxmlformats.org/spreadsheetml/2006/main">
  <c r="F132" i="3"/>
  <c r="D228" i="14" l="1"/>
  <c r="C228"/>
  <c r="B228"/>
  <c r="E227"/>
  <c r="E226"/>
  <c r="E225"/>
  <c r="E224"/>
  <c r="E223"/>
  <c r="E222"/>
  <c r="E221"/>
  <c r="D218"/>
  <c r="C218"/>
  <c r="B218"/>
  <c r="E216"/>
  <c r="E215"/>
  <c r="E214"/>
  <c r="E213"/>
  <c r="E212"/>
  <c r="E228" l="1"/>
  <c r="E218"/>
  <c r="D207" l="1"/>
  <c r="C207"/>
  <c r="B207"/>
  <c r="E206"/>
  <c r="E205"/>
  <c r="E204"/>
  <c r="E203"/>
  <c r="E202"/>
  <c r="E201"/>
  <c r="E200"/>
  <c r="E207" s="1"/>
  <c r="D197"/>
  <c r="C197"/>
  <c r="B197"/>
  <c r="E195"/>
  <c r="E194"/>
  <c r="E193"/>
  <c r="E192"/>
  <c r="E191"/>
  <c r="E197" l="1"/>
  <c r="D186"/>
  <c r="C186"/>
  <c r="B186"/>
  <c r="E185"/>
  <c r="E184"/>
  <c r="E183"/>
  <c r="E182"/>
  <c r="E181"/>
  <c r="E180"/>
  <c r="E179"/>
  <c r="D176"/>
  <c r="C176"/>
  <c r="B176"/>
  <c r="E174"/>
  <c r="E173"/>
  <c r="E172"/>
  <c r="E171"/>
  <c r="E170"/>
  <c r="D165"/>
  <c r="C165"/>
  <c r="B165"/>
  <c r="E164"/>
  <c r="E163"/>
  <c r="E162"/>
  <c r="E161"/>
  <c r="E160"/>
  <c r="E159"/>
  <c r="E158"/>
  <c r="D155"/>
  <c r="C155"/>
  <c r="B155"/>
  <c r="E153"/>
  <c r="E152"/>
  <c r="E151"/>
  <c r="E150"/>
  <c r="E149"/>
  <c r="D145"/>
  <c r="C145"/>
  <c r="B145"/>
  <c r="E144"/>
  <c r="E143"/>
  <c r="E142"/>
  <c r="E141"/>
  <c r="E140"/>
  <c r="E139"/>
  <c r="E138"/>
  <c r="D135"/>
  <c r="C135"/>
  <c r="B135"/>
  <c r="E133"/>
  <c r="E132"/>
  <c r="E131"/>
  <c r="E130"/>
  <c r="E129"/>
  <c r="E135" s="1"/>
  <c r="D125"/>
  <c r="C125"/>
  <c r="B125"/>
  <c r="E124"/>
  <c r="E123"/>
  <c r="E122"/>
  <c r="E121"/>
  <c r="E120"/>
  <c r="E119"/>
  <c r="E118"/>
  <c r="D115"/>
  <c r="C115"/>
  <c r="B115"/>
  <c r="E113"/>
  <c r="E112"/>
  <c r="E111"/>
  <c r="E110"/>
  <c r="E109"/>
  <c r="D104"/>
  <c r="C104"/>
  <c r="B104"/>
  <c r="E103"/>
  <c r="E102"/>
  <c r="E101"/>
  <c r="E100"/>
  <c r="E99"/>
  <c r="E98"/>
  <c r="E97"/>
  <c r="D94"/>
  <c r="C94"/>
  <c r="B94"/>
  <c r="E92"/>
  <c r="E91"/>
  <c r="E90"/>
  <c r="E89"/>
  <c r="E88"/>
  <c r="D83"/>
  <c r="C83"/>
  <c r="B83"/>
  <c r="E82"/>
  <c r="E81"/>
  <c r="E80"/>
  <c r="E79"/>
  <c r="E78"/>
  <c r="E77"/>
  <c r="E76"/>
  <c r="D73"/>
  <c r="C73"/>
  <c r="B73"/>
  <c r="E71"/>
  <c r="E70"/>
  <c r="E69"/>
  <c r="E68"/>
  <c r="E67"/>
  <c r="D62"/>
  <c r="C62"/>
  <c r="B62"/>
  <c r="E61"/>
  <c r="E60"/>
  <c r="E59"/>
  <c r="E58"/>
  <c r="E57"/>
  <c r="E56"/>
  <c r="E62" s="1"/>
  <c r="E55"/>
  <c r="D52"/>
  <c r="C52"/>
  <c r="B52"/>
  <c r="E50"/>
  <c r="E49"/>
  <c r="E48"/>
  <c r="E47"/>
  <c r="E46"/>
  <c r="D41"/>
  <c r="C41"/>
  <c r="B41"/>
  <c r="E40"/>
  <c r="E39"/>
  <c r="E38"/>
  <c r="E37"/>
  <c r="E36"/>
  <c r="E35"/>
  <c r="E34"/>
  <c r="D31"/>
  <c r="C31"/>
  <c r="B31"/>
  <c r="E29"/>
  <c r="E28"/>
  <c r="E27"/>
  <c r="E26"/>
  <c r="E25"/>
  <c r="D20"/>
  <c r="C20"/>
  <c r="B20"/>
  <c r="E19"/>
  <c r="E18"/>
  <c r="E17"/>
  <c r="E16"/>
  <c r="E15"/>
  <c r="E14"/>
  <c r="E13"/>
  <c r="D10"/>
  <c r="C10"/>
  <c r="B10"/>
  <c r="E8"/>
  <c r="E7"/>
  <c r="E6"/>
  <c r="E5"/>
  <c r="E4"/>
  <c r="E10" s="1"/>
  <c r="E186" l="1"/>
  <c r="E176"/>
  <c r="E155"/>
  <c r="E165"/>
  <c r="E125"/>
  <c r="E115"/>
  <c r="E145"/>
  <c r="E94"/>
  <c r="E104"/>
  <c r="E83"/>
  <c r="E73"/>
  <c r="E52"/>
  <c r="E41"/>
  <c r="E31"/>
  <c r="E20"/>
  <c r="F214" i="23"/>
  <c r="D39" i="4" l="1"/>
  <c r="D40"/>
  <c r="D41"/>
  <c r="D42"/>
  <c r="H19" i="3" l="1"/>
  <c r="I19"/>
  <c r="J19"/>
  <c r="H20"/>
  <c r="I20"/>
  <c r="J20"/>
  <c r="H21"/>
  <c r="I21"/>
  <c r="J21"/>
  <c r="H22"/>
  <c r="I22"/>
  <c r="J22"/>
  <c r="I18"/>
  <c r="J18"/>
  <c r="H18"/>
  <c r="H100"/>
  <c r="I100"/>
  <c r="J100"/>
  <c r="H101"/>
  <c r="I101"/>
  <c r="J101"/>
  <c r="H102"/>
  <c r="I102"/>
  <c r="J102"/>
  <c r="H103"/>
  <c r="I103"/>
  <c r="J103"/>
  <c r="I99"/>
  <c r="J99"/>
  <c r="H99"/>
  <c r="I71"/>
  <c r="J71"/>
  <c r="H71"/>
  <c r="I93"/>
  <c r="H13"/>
  <c r="I13"/>
  <c r="J13"/>
  <c r="H14"/>
  <c r="I14"/>
  <c r="J14"/>
  <c r="H15"/>
  <c r="I15"/>
  <c r="J15"/>
  <c r="H16"/>
  <c r="I16"/>
  <c r="J16"/>
  <c r="I12"/>
  <c r="J12"/>
  <c r="H12"/>
  <c r="H33"/>
  <c r="I33"/>
  <c r="J33"/>
  <c r="H34"/>
  <c r="I34"/>
  <c r="J34"/>
  <c r="H35"/>
  <c r="I35"/>
  <c r="J35"/>
  <c r="H36"/>
  <c r="I36"/>
  <c r="J36"/>
  <c r="H37"/>
  <c r="I37"/>
  <c r="J37"/>
  <c r="H38"/>
  <c r="I38"/>
  <c r="J38"/>
  <c r="H39"/>
  <c r="I39"/>
  <c r="J39"/>
  <c r="H40"/>
  <c r="I40"/>
  <c r="J40"/>
  <c r="H41"/>
  <c r="I41"/>
  <c r="J41"/>
  <c r="I32"/>
  <c r="J32"/>
  <c r="H32"/>
  <c r="H90"/>
  <c r="I90"/>
  <c r="J90"/>
  <c r="H91"/>
  <c r="I91"/>
  <c r="J91"/>
  <c r="H92"/>
  <c r="I92"/>
  <c r="J92"/>
  <c r="H93"/>
  <c r="J93"/>
  <c r="I89"/>
  <c r="J89"/>
  <c r="H89"/>
  <c r="J98"/>
  <c r="D98" l="1"/>
  <c r="E98"/>
  <c r="L98" s="1"/>
  <c r="C98"/>
  <c r="L89"/>
  <c r="L90"/>
  <c r="L91"/>
  <c r="L92"/>
  <c r="L93"/>
  <c r="L94"/>
  <c r="L95"/>
  <c r="L96"/>
  <c r="L97"/>
  <c r="L99"/>
  <c r="L100"/>
  <c r="L101"/>
  <c r="L102"/>
  <c r="L103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88"/>
  <c r="D4"/>
  <c r="E4"/>
  <c r="D11"/>
  <c r="E11"/>
  <c r="D17"/>
  <c r="E17"/>
  <c r="D23"/>
  <c r="E23"/>
  <c r="D31"/>
  <c r="E31"/>
  <c r="D88"/>
  <c r="D94"/>
  <c r="E94"/>
  <c r="F16"/>
  <c r="J44" i="12"/>
  <c r="T43" i="22"/>
  <c r="S43"/>
  <c r="I9" i="20" l="1"/>
  <c r="F8" i="19" l="1"/>
  <c r="F9"/>
  <c r="O28" i="34" l="1"/>
  <c r="N28"/>
  <c r="G28"/>
  <c r="F28"/>
  <c r="B28"/>
  <c r="T27"/>
  <c r="Q27"/>
  <c r="K27"/>
  <c r="S27" s="1"/>
  <c r="J27"/>
  <c r="M27" s="1"/>
  <c r="E27"/>
  <c r="T26"/>
  <c r="S26"/>
  <c r="K26"/>
  <c r="J26"/>
  <c r="R26" s="1"/>
  <c r="U26" s="1"/>
  <c r="T25"/>
  <c r="S25"/>
  <c r="R25"/>
  <c r="U25" s="1"/>
  <c r="K25"/>
  <c r="J25"/>
  <c r="M25" s="1"/>
  <c r="I25"/>
  <c r="I21" s="1"/>
  <c r="E25"/>
  <c r="T24"/>
  <c r="Q24"/>
  <c r="K24"/>
  <c r="S24" s="1"/>
  <c r="J24"/>
  <c r="R24" s="1"/>
  <c r="E24"/>
  <c r="T23"/>
  <c r="K23"/>
  <c r="S23" s="1"/>
  <c r="J23"/>
  <c r="R23" s="1"/>
  <c r="E23"/>
  <c r="T22"/>
  <c r="K22"/>
  <c r="S22" s="1"/>
  <c r="S21" s="1"/>
  <c r="J22"/>
  <c r="R22" s="1"/>
  <c r="I22"/>
  <c r="T21"/>
  <c r="Q21"/>
  <c r="Q28" s="1"/>
  <c r="P21"/>
  <c r="P28" s="1"/>
  <c r="O21"/>
  <c r="N21"/>
  <c r="L21"/>
  <c r="H21"/>
  <c r="H28" s="1"/>
  <c r="F21"/>
  <c r="E21"/>
  <c r="D21"/>
  <c r="D28" s="1"/>
  <c r="C21"/>
  <c r="C28" s="1"/>
  <c r="B21"/>
  <c r="T20"/>
  <c r="S20"/>
  <c r="J20"/>
  <c r="R20" s="1"/>
  <c r="U20" s="1"/>
  <c r="I20"/>
  <c r="E20"/>
  <c r="L19"/>
  <c r="L28" s="1"/>
  <c r="K19"/>
  <c r="S19" s="1"/>
  <c r="J19"/>
  <c r="R19" s="1"/>
  <c r="I19"/>
  <c r="E19"/>
  <c r="T13"/>
  <c r="R13"/>
  <c r="M13"/>
  <c r="K13"/>
  <c r="S13" s="1"/>
  <c r="U13" s="1"/>
  <c r="E13"/>
  <c r="T12"/>
  <c r="U12" s="1"/>
  <c r="S12"/>
  <c r="R12"/>
  <c r="T11"/>
  <c r="K11"/>
  <c r="S11" s="1"/>
  <c r="J11"/>
  <c r="R11" s="1"/>
  <c r="U11" s="1"/>
  <c r="E11"/>
  <c r="T10"/>
  <c r="U10" s="1"/>
  <c r="S10"/>
  <c r="R10"/>
  <c r="T9"/>
  <c r="S9"/>
  <c r="J9"/>
  <c r="M9" s="1"/>
  <c r="E9"/>
  <c r="T8"/>
  <c r="S8"/>
  <c r="R8"/>
  <c r="U8" s="1"/>
  <c r="T7"/>
  <c r="S7"/>
  <c r="J7"/>
  <c r="R7" s="1"/>
  <c r="U7" s="1"/>
  <c r="E7"/>
  <c r="T6"/>
  <c r="S6"/>
  <c r="R6"/>
  <c r="U6" s="1"/>
  <c r="T5"/>
  <c r="S5"/>
  <c r="R5"/>
  <c r="U5" s="1"/>
  <c r="K5"/>
  <c r="J5"/>
  <c r="M5" s="1"/>
  <c r="E5"/>
  <c r="E28" s="1"/>
  <c r="I28" l="1"/>
  <c r="T28"/>
  <c r="S28"/>
  <c r="R21"/>
  <c r="U21" s="1"/>
  <c r="U22"/>
  <c r="U23"/>
  <c r="U24"/>
  <c r="R27"/>
  <c r="U27" s="1"/>
  <c r="J28"/>
  <c r="M11"/>
  <c r="T19"/>
  <c r="U19" s="1"/>
  <c r="M24"/>
  <c r="M7"/>
  <c r="R9"/>
  <c r="U9" s="1"/>
  <c r="M19"/>
  <c r="M20"/>
  <c r="J21"/>
  <c r="M26"/>
  <c r="M22"/>
  <c r="M23"/>
  <c r="K21"/>
  <c r="K28" s="1"/>
  <c r="U28" l="1"/>
  <c r="M21"/>
  <c r="M28" s="1"/>
  <c r="R28"/>
  <c r="G182" i="33" l="1"/>
  <c r="H14" i="22"/>
  <c r="F19" i="20" l="1"/>
  <c r="E4" i="13" l="1"/>
  <c r="D16" i="4"/>
  <c r="F14" i="20" l="1"/>
  <c r="F12"/>
  <c r="F11" l="1"/>
  <c r="F10"/>
  <c r="F43" i="19"/>
  <c r="F42"/>
  <c r="F41"/>
  <c r="F40" l="1"/>
  <c r="F16" i="20" l="1"/>
  <c r="F15"/>
  <c r="F119" i="3"/>
  <c r="J80" i="23" l="1"/>
  <c r="T25" i="29" l="1"/>
  <c r="T27"/>
  <c r="S31" i="22"/>
  <c r="V31" s="1"/>
  <c r="T31"/>
  <c r="S33"/>
  <c r="T33"/>
  <c r="V33"/>
  <c r="S34"/>
  <c r="T34"/>
  <c r="V34" s="1"/>
  <c r="S16"/>
  <c r="T16"/>
  <c r="V16"/>
  <c r="S17"/>
  <c r="T17"/>
  <c r="V17"/>
  <c r="S18"/>
  <c r="T18"/>
  <c r="V18" s="1"/>
  <c r="S19"/>
  <c r="V19" s="1"/>
  <c r="T19"/>
  <c r="S20"/>
  <c r="V20" s="1"/>
  <c r="T20"/>
  <c r="S21"/>
  <c r="V21" s="1"/>
  <c r="T21"/>
  <c r="W21"/>
  <c r="S23"/>
  <c r="T23"/>
  <c r="S24"/>
  <c r="T24"/>
  <c r="V24" s="1"/>
  <c r="W24"/>
  <c r="S25"/>
  <c r="T25"/>
  <c r="V25" s="1"/>
  <c r="W25"/>
  <c r="S26"/>
  <c r="T26"/>
  <c r="W26"/>
  <c r="S27"/>
  <c r="T27"/>
  <c r="S29"/>
  <c r="T29"/>
  <c r="V29" s="1"/>
  <c r="S30"/>
  <c r="T30"/>
  <c r="V30" s="1"/>
  <c r="D116" i="3"/>
  <c r="E116"/>
  <c r="C116"/>
  <c r="V27" i="22" l="1"/>
  <c r="V23"/>
  <c r="V26"/>
  <c r="S5"/>
  <c r="V5" s="1"/>
  <c r="T5"/>
  <c r="S6"/>
  <c r="V6" s="1"/>
  <c r="T6"/>
  <c r="S7"/>
  <c r="V7" s="1"/>
  <c r="T7"/>
  <c r="S8"/>
  <c r="V8" s="1"/>
  <c r="T8"/>
  <c r="S9"/>
  <c r="V9" s="1"/>
  <c r="T9"/>
  <c r="S10"/>
  <c r="V10" s="1"/>
  <c r="T10"/>
  <c r="S11"/>
  <c r="V11" s="1"/>
  <c r="T11"/>
  <c r="S12"/>
  <c r="V12" s="1"/>
  <c r="T12"/>
  <c r="S13"/>
  <c r="V13" s="1"/>
  <c r="T13"/>
  <c r="S14"/>
  <c r="T14"/>
  <c r="S35"/>
  <c r="V35" s="1"/>
  <c r="T35"/>
  <c r="S36"/>
  <c r="V36" s="1"/>
  <c r="T36"/>
  <c r="S37"/>
  <c r="V37" s="1"/>
  <c r="T37"/>
  <c r="S38"/>
  <c r="V38" s="1"/>
  <c r="T38"/>
  <c r="S41"/>
  <c r="V41" s="1"/>
  <c r="T41"/>
  <c r="S42"/>
  <c r="V42" s="1"/>
  <c r="T42"/>
  <c r="S45"/>
  <c r="V45" s="1"/>
  <c r="T45"/>
  <c r="S46"/>
  <c r="V46" s="1"/>
  <c r="T46"/>
  <c r="S48"/>
  <c r="T48"/>
  <c r="S49"/>
  <c r="T49"/>
  <c r="S50"/>
  <c r="T50"/>
  <c r="S51"/>
  <c r="T51"/>
  <c r="S52"/>
  <c r="T52"/>
  <c r="S54"/>
  <c r="T54"/>
  <c r="S55"/>
  <c r="T55"/>
  <c r="S56"/>
  <c r="T56"/>
  <c r="S57"/>
  <c r="T57"/>
  <c r="S58"/>
  <c r="V58" s="1"/>
  <c r="T58"/>
  <c r="S59"/>
  <c r="V59" s="1"/>
  <c r="T59"/>
  <c r="S60"/>
  <c r="V60" s="1"/>
  <c r="T60"/>
  <c r="S62"/>
  <c r="T62"/>
  <c r="S63"/>
  <c r="T63"/>
  <c r="V50" l="1"/>
  <c r="V52"/>
  <c r="V48"/>
  <c r="V49"/>
  <c r="V51"/>
  <c r="V14"/>
  <c r="V54"/>
  <c r="V55"/>
  <c r="V57"/>
  <c r="V56"/>
  <c r="D113" i="10" l="1"/>
  <c r="E113"/>
  <c r="C113"/>
  <c r="D5" i="13" l="1"/>
  <c r="C5"/>
  <c r="F113" i="24" l="1"/>
  <c r="E18" i="22" l="1"/>
  <c r="W18" s="1"/>
  <c r="E19"/>
  <c r="H19"/>
  <c r="K19"/>
  <c r="N19"/>
  <c r="Q19"/>
  <c r="D131" i="4"/>
  <c r="D130"/>
  <c r="D129"/>
  <c r="D128"/>
  <c r="D127"/>
  <c r="D125"/>
  <c r="D124"/>
  <c r="D123"/>
  <c r="D122"/>
  <c r="D121"/>
  <c r="D119"/>
  <c r="D118"/>
  <c r="D117"/>
  <c r="D116"/>
  <c r="D115"/>
  <c r="D114"/>
  <c r="D112"/>
  <c r="D111"/>
  <c r="D110"/>
  <c r="D107"/>
  <c r="D106"/>
  <c r="D105"/>
  <c r="D104"/>
  <c r="D103"/>
  <c r="D101"/>
  <c r="D100"/>
  <c r="D99"/>
  <c r="E99" i="10" s="1"/>
  <c r="D97" i="4"/>
  <c r="R20" i="29" s="1"/>
  <c r="T20" s="1"/>
  <c r="D96" i="4"/>
  <c r="R19" i="29" s="1"/>
  <c r="T19" s="1"/>
  <c r="D95" i="4"/>
  <c r="R18" i="29" s="1"/>
  <c r="T18" s="1"/>
  <c r="D94" i="4"/>
  <c r="R17" i="29" s="1"/>
  <c r="T17" s="1"/>
  <c r="D93" i="4"/>
  <c r="R16" i="29" s="1"/>
  <c r="T16" s="1"/>
  <c r="D82" i="4"/>
  <c r="D81"/>
  <c r="D80"/>
  <c r="D79"/>
  <c r="D77"/>
  <c r="D76"/>
  <c r="D75"/>
  <c r="D73"/>
  <c r="D72"/>
  <c r="D70"/>
  <c r="D69"/>
  <c r="D68"/>
  <c r="D67"/>
  <c r="D65"/>
  <c r="D64"/>
  <c r="D63"/>
  <c r="D60"/>
  <c r="D59"/>
  <c r="D56"/>
  <c r="D55" s="1"/>
  <c r="G12" i="30" s="1"/>
  <c r="D54" i="4"/>
  <c r="D53"/>
  <c r="D50"/>
  <c r="D49" s="1"/>
  <c r="G11" i="30" s="1"/>
  <c r="D48" i="4"/>
  <c r="D47"/>
  <c r="D46"/>
  <c r="D45"/>
  <c r="D44"/>
  <c r="D38"/>
  <c r="D37"/>
  <c r="D36"/>
  <c r="D35"/>
  <c r="D34"/>
  <c r="D33"/>
  <c r="D31"/>
  <c r="D30"/>
  <c r="D29"/>
  <c r="D28"/>
  <c r="D27"/>
  <c r="D26"/>
  <c r="D25"/>
  <c r="D23"/>
  <c r="D22"/>
  <c r="D21"/>
  <c r="D20"/>
  <c r="D19"/>
  <c r="D17"/>
  <c r="D15"/>
  <c r="D14"/>
  <c r="D13"/>
  <c r="D11"/>
  <c r="D10"/>
  <c r="D9"/>
  <c r="D8"/>
  <c r="D7"/>
  <c r="D6"/>
  <c r="D126" i="7"/>
  <c r="D120"/>
  <c r="D113"/>
  <c r="D109"/>
  <c r="D102"/>
  <c r="D98"/>
  <c r="D92"/>
  <c r="D78"/>
  <c r="D74"/>
  <c r="D71"/>
  <c r="D66"/>
  <c r="D62"/>
  <c r="D55"/>
  <c r="D49"/>
  <c r="D43"/>
  <c r="D32"/>
  <c r="D24"/>
  <c r="D18"/>
  <c r="D12"/>
  <c r="D5"/>
  <c r="D126" i="6"/>
  <c r="D120"/>
  <c r="D113"/>
  <c r="D109"/>
  <c r="D102"/>
  <c r="D98"/>
  <c r="D92"/>
  <c r="D78"/>
  <c r="D74"/>
  <c r="D71"/>
  <c r="D66"/>
  <c r="D62"/>
  <c r="D55"/>
  <c r="D49"/>
  <c r="D43"/>
  <c r="D32"/>
  <c r="D24"/>
  <c r="D18"/>
  <c r="D12"/>
  <c r="D5"/>
  <c r="D120" i="5"/>
  <c r="Q63" i="22"/>
  <c r="N63"/>
  <c r="K63"/>
  <c r="H63"/>
  <c r="E63"/>
  <c r="I16" i="30"/>
  <c r="J16" s="1"/>
  <c r="I17"/>
  <c r="J17" s="1"/>
  <c r="I18"/>
  <c r="J18" s="1"/>
  <c r="I19"/>
  <c r="J19" s="1"/>
  <c r="I20"/>
  <c r="J20" s="1"/>
  <c r="I27"/>
  <c r="J27" s="1"/>
  <c r="I30"/>
  <c r="J30" s="1"/>
  <c r="I11"/>
  <c r="J11" s="1"/>
  <c r="I12"/>
  <c r="J12" s="1"/>
  <c r="I13"/>
  <c r="J13" s="1"/>
  <c r="E72" i="10" l="1"/>
  <c r="R13" i="29"/>
  <c r="E103" i="10"/>
  <c r="G23" i="30"/>
  <c r="I23" s="1"/>
  <c r="J23" s="1"/>
  <c r="R21" i="29"/>
  <c r="T21" s="1"/>
  <c r="G24" i="30"/>
  <c r="I24" s="1"/>
  <c r="J24" s="1"/>
  <c r="R22" i="29"/>
  <c r="T22" s="1"/>
  <c r="G25" i="30"/>
  <c r="I25" s="1"/>
  <c r="J25" s="1"/>
  <c r="R23" i="29"/>
  <c r="T23" s="1"/>
  <c r="M12" i="30"/>
  <c r="M11"/>
  <c r="D85" i="6"/>
  <c r="W19" i="22"/>
  <c r="D108" i="6"/>
  <c r="D61"/>
  <c r="E93" i="10"/>
  <c r="F6" i="8"/>
  <c r="F8"/>
  <c r="E95" i="10"/>
  <c r="E97"/>
  <c r="F10" i="8"/>
  <c r="E100" i="10"/>
  <c r="E105"/>
  <c r="F39" i="8"/>
  <c r="E107" i="10"/>
  <c r="F41" i="8"/>
  <c r="E94" i="10"/>
  <c r="F7" i="8"/>
  <c r="E96" i="10"/>
  <c r="F9" i="8"/>
  <c r="E101" i="10"/>
  <c r="E104"/>
  <c r="F38" i="8"/>
  <c r="E106" i="10"/>
  <c r="F40" i="8"/>
  <c r="E110" i="10"/>
  <c r="F52" i="8"/>
  <c r="E122" i="10"/>
  <c r="F26" i="8"/>
  <c r="D102" i="4"/>
  <c r="G22" i="30" s="1"/>
  <c r="I22" s="1"/>
  <c r="J22" s="1"/>
  <c r="F37" i="8"/>
  <c r="D109" i="4"/>
  <c r="D98"/>
  <c r="D134" i="6"/>
  <c r="D140" s="1"/>
  <c r="D61" i="7"/>
  <c r="D86" s="1"/>
  <c r="D85"/>
  <c r="D134"/>
  <c r="D108"/>
  <c r="D62" i="4"/>
  <c r="D12"/>
  <c r="D18"/>
  <c r="D24"/>
  <c r="D32"/>
  <c r="D43"/>
  <c r="D66"/>
  <c r="D71"/>
  <c r="D78"/>
  <c r="D92"/>
  <c r="G21" i="30" s="1"/>
  <c r="D113" i="4"/>
  <c r="D120"/>
  <c r="D126"/>
  <c r="D74"/>
  <c r="D5"/>
  <c r="K13" i="30"/>
  <c r="O13" s="1"/>
  <c r="N13"/>
  <c r="K11"/>
  <c r="O11" s="1"/>
  <c r="N11"/>
  <c r="M13"/>
  <c r="K27"/>
  <c r="O27" s="1"/>
  <c r="N27"/>
  <c r="K25"/>
  <c r="O25" s="1"/>
  <c r="N25"/>
  <c r="K23"/>
  <c r="O23" s="1"/>
  <c r="N23"/>
  <c r="K19"/>
  <c r="O19" s="1"/>
  <c r="N19"/>
  <c r="K17"/>
  <c r="O17" s="1"/>
  <c r="N17"/>
  <c r="K30"/>
  <c r="O30" s="1"/>
  <c r="N30"/>
  <c r="K24"/>
  <c r="O24" s="1"/>
  <c r="N24"/>
  <c r="K22"/>
  <c r="O22" s="1"/>
  <c r="N22"/>
  <c r="K20"/>
  <c r="O20" s="1"/>
  <c r="N20"/>
  <c r="K18"/>
  <c r="O18" s="1"/>
  <c r="N18"/>
  <c r="K16"/>
  <c r="O16" s="1"/>
  <c r="N16"/>
  <c r="M30"/>
  <c r="M27"/>
  <c r="M25"/>
  <c r="M24"/>
  <c r="M23"/>
  <c r="M22"/>
  <c r="M20"/>
  <c r="M19"/>
  <c r="M18"/>
  <c r="M17"/>
  <c r="M16"/>
  <c r="N12"/>
  <c r="K12"/>
  <c r="O12" s="1"/>
  <c r="O26" i="29"/>
  <c r="O23"/>
  <c r="Q23" s="1"/>
  <c r="O24"/>
  <c r="O25"/>
  <c r="Q25" s="1"/>
  <c r="Q15"/>
  <c r="I21" i="30" l="1"/>
  <c r="G10"/>
  <c r="I10" s="1"/>
  <c r="R10" i="29"/>
  <c r="G8" i="30"/>
  <c r="I8" s="1"/>
  <c r="R8" i="29"/>
  <c r="G6" i="30"/>
  <c r="I6" s="1"/>
  <c r="R6" i="29"/>
  <c r="G5" i="30"/>
  <c r="R5" i="29"/>
  <c r="G9" i="30"/>
  <c r="I9" s="1"/>
  <c r="R9" i="29"/>
  <c r="G7" i="30"/>
  <c r="I7" s="1"/>
  <c r="R7" i="29"/>
  <c r="G26" i="30"/>
  <c r="I26" s="1"/>
  <c r="R24" i="29"/>
  <c r="T24" s="1"/>
  <c r="Q24"/>
  <c r="D86" i="6"/>
  <c r="D139"/>
  <c r="D139" i="7"/>
  <c r="D108" i="4"/>
  <c r="D135" i="6"/>
  <c r="D135" i="7"/>
  <c r="D142" s="1"/>
  <c r="D140"/>
  <c r="D134" i="4"/>
  <c r="D85"/>
  <c r="G14" i="30" s="1"/>
  <c r="I14" s="1"/>
  <c r="D61" i="4"/>
  <c r="O8" i="29"/>
  <c r="Q8" s="1"/>
  <c r="R14"/>
  <c r="T6"/>
  <c r="U6" s="1"/>
  <c r="T7"/>
  <c r="U7" s="1"/>
  <c r="T8"/>
  <c r="U8" s="1"/>
  <c r="T9"/>
  <c r="U9" s="1"/>
  <c r="T10"/>
  <c r="U10" s="1"/>
  <c r="T11"/>
  <c r="U11" s="1"/>
  <c r="T12"/>
  <c r="U12" s="1"/>
  <c r="T13"/>
  <c r="U13" s="1"/>
  <c r="T15"/>
  <c r="U15" s="1"/>
  <c r="U16"/>
  <c r="U17"/>
  <c r="U18"/>
  <c r="U19"/>
  <c r="U20"/>
  <c r="U21"/>
  <c r="U22"/>
  <c r="U23"/>
  <c r="U24"/>
  <c r="U25"/>
  <c r="U27"/>
  <c r="T5"/>
  <c r="U5" s="1"/>
  <c r="F133" i="24"/>
  <c r="F88"/>
  <c r="F87" i="23"/>
  <c r="F146"/>
  <c r="F132"/>
  <c r="J14" i="30" l="1"/>
  <c r="M14"/>
  <c r="J26"/>
  <c r="M26"/>
  <c r="J7"/>
  <c r="M7"/>
  <c r="J9"/>
  <c r="M9"/>
  <c r="G15"/>
  <c r="I15" s="1"/>
  <c r="I5"/>
  <c r="J6"/>
  <c r="M6"/>
  <c r="J8"/>
  <c r="M8"/>
  <c r="J10"/>
  <c r="M10"/>
  <c r="G28"/>
  <c r="I28" s="1"/>
  <c r="R26" i="29"/>
  <c r="J21" i="30"/>
  <c r="M21"/>
  <c r="D142" i="6"/>
  <c r="D139" i="4"/>
  <c r="D140"/>
  <c r="D135"/>
  <c r="D86"/>
  <c r="T14" i="29"/>
  <c r="U14" s="1"/>
  <c r="T26" l="1"/>
  <c r="U26" s="1"/>
  <c r="Q26"/>
  <c r="R28"/>
  <c r="T28" s="1"/>
  <c r="U28" s="1"/>
  <c r="K10" i="30"/>
  <c r="O10" s="1"/>
  <c r="N10"/>
  <c r="K8"/>
  <c r="O8" s="1"/>
  <c r="N8"/>
  <c r="K6"/>
  <c r="O6" s="1"/>
  <c r="N6"/>
  <c r="J15"/>
  <c r="M15"/>
  <c r="N9"/>
  <c r="K9"/>
  <c r="O9" s="1"/>
  <c r="K7"/>
  <c r="O7" s="1"/>
  <c r="N7"/>
  <c r="N26"/>
  <c r="K26"/>
  <c r="O26" s="1"/>
  <c r="K14"/>
  <c r="O14" s="1"/>
  <c r="N14"/>
  <c r="G29"/>
  <c r="I29" s="1"/>
  <c r="N21"/>
  <c r="K21"/>
  <c r="O21" s="1"/>
  <c r="J28"/>
  <c r="M28"/>
  <c r="J5"/>
  <c r="M5"/>
  <c r="D142" i="4"/>
  <c r="I21" i="15"/>
  <c r="I20"/>
  <c r="I19"/>
  <c r="I18"/>
  <c r="I17"/>
  <c r="I16"/>
  <c r="I15"/>
  <c r="I14"/>
  <c r="I13"/>
  <c r="I12"/>
  <c r="I11"/>
  <c r="E9"/>
  <c r="F9"/>
  <c r="G9"/>
  <c r="H9"/>
  <c r="D9"/>
  <c r="N5" i="30" l="1"/>
  <c r="K5"/>
  <c r="O5" s="1"/>
  <c r="N28"/>
  <c r="K28"/>
  <c r="O28" s="1"/>
  <c r="J29"/>
  <c r="M29"/>
  <c r="N15"/>
  <c r="K15"/>
  <c r="O15" s="1"/>
  <c r="C55" i="10"/>
  <c r="D55"/>
  <c r="C49"/>
  <c r="D49"/>
  <c r="C24"/>
  <c r="D24"/>
  <c r="E26"/>
  <c r="D24" i="5"/>
  <c r="C88" i="3"/>
  <c r="F25"/>
  <c r="N29" i="30" l="1"/>
  <c r="K29"/>
  <c r="O29" s="1"/>
  <c r="F30" i="3"/>
  <c r="C23" l="1"/>
  <c r="Q48" i="22"/>
  <c r="H48"/>
  <c r="E36"/>
  <c r="E37"/>
  <c r="E51" i="10"/>
  <c r="E52"/>
  <c r="E53"/>
  <c r="E54"/>
  <c r="E27"/>
  <c r="E28"/>
  <c r="E29"/>
  <c r="E30"/>
  <c r="E31"/>
  <c r="E25"/>
  <c r="E24" l="1"/>
  <c r="E29" i="19" l="1"/>
  <c r="D29"/>
  <c r="F28"/>
  <c r="F27"/>
  <c r="F23"/>
  <c r="E16"/>
  <c r="D16"/>
  <c r="F7"/>
  <c r="F10"/>
  <c r="F11"/>
  <c r="F6"/>
  <c r="F6" i="20"/>
  <c r="F7"/>
  <c r="F8"/>
  <c r="F9"/>
  <c r="F13"/>
  <c r="F17"/>
  <c r="F29" i="19" l="1"/>
  <c r="F30" i="20"/>
  <c r="O6" i="32"/>
  <c r="N26"/>
  <c r="M26"/>
  <c r="L26"/>
  <c r="K26"/>
  <c r="J26"/>
  <c r="I26"/>
  <c r="H26"/>
  <c r="G26"/>
  <c r="F26"/>
  <c r="E26"/>
  <c r="D26"/>
  <c r="C26"/>
  <c r="O25"/>
  <c r="O24"/>
  <c r="O23"/>
  <c r="O22"/>
  <c r="O21"/>
  <c r="O20"/>
  <c r="O19"/>
  <c r="O18"/>
  <c r="O17"/>
  <c r="C15"/>
  <c r="O14"/>
  <c r="O13"/>
  <c r="O12"/>
  <c r="O11"/>
  <c r="O10"/>
  <c r="O9"/>
  <c r="O8"/>
  <c r="O7"/>
  <c r="O15" l="1"/>
  <c r="C27"/>
  <c r="D5" s="1"/>
  <c r="O26"/>
  <c r="D15" l="1"/>
  <c r="D27" s="1"/>
  <c r="O9" i="29"/>
  <c r="Q9" s="1"/>
  <c r="E22" i="30"/>
  <c r="D22"/>
  <c r="C22"/>
  <c r="E13"/>
  <c r="D13"/>
  <c r="C13"/>
  <c r="E19"/>
  <c r="D19"/>
  <c r="C19"/>
  <c r="N27" i="29"/>
  <c r="M27"/>
  <c r="L27"/>
  <c r="K27"/>
  <c r="J27"/>
  <c r="I27"/>
  <c r="H27"/>
  <c r="G27"/>
  <c r="F27"/>
  <c r="E27"/>
  <c r="D27"/>
  <c r="C27"/>
  <c r="O22"/>
  <c r="Q22" s="1"/>
  <c r="O21"/>
  <c r="Q21" s="1"/>
  <c r="O20"/>
  <c r="Q20" s="1"/>
  <c r="O19"/>
  <c r="Q19" s="1"/>
  <c r="O18"/>
  <c r="Q18" s="1"/>
  <c r="O17"/>
  <c r="Q17" s="1"/>
  <c r="O16"/>
  <c r="Q16" s="1"/>
  <c r="N14"/>
  <c r="M14"/>
  <c r="L14"/>
  <c r="K14"/>
  <c r="J14"/>
  <c r="I14"/>
  <c r="H14"/>
  <c r="G14"/>
  <c r="F14"/>
  <c r="E14"/>
  <c r="D14"/>
  <c r="C14"/>
  <c r="O13"/>
  <c r="Q13" s="1"/>
  <c r="O12"/>
  <c r="Q12" s="1"/>
  <c r="O11"/>
  <c r="Q11" s="1"/>
  <c r="O10"/>
  <c r="Q10" s="1"/>
  <c r="O7"/>
  <c r="Q7" s="1"/>
  <c r="O6"/>
  <c r="Q6" s="1"/>
  <c r="O5"/>
  <c r="Q5" s="1"/>
  <c r="E5" i="32" l="1"/>
  <c r="E15" s="1"/>
  <c r="E27" s="1"/>
  <c r="F5" s="1"/>
  <c r="F15" s="1"/>
  <c r="F27" s="1"/>
  <c r="G5" s="1"/>
  <c r="D27" i="30"/>
  <c r="D29" s="1"/>
  <c r="D14" s="1"/>
  <c r="D15" s="1"/>
  <c r="E27"/>
  <c r="E29" s="1"/>
  <c r="E14" s="1"/>
  <c r="E15" s="1"/>
  <c r="F28" i="29"/>
  <c r="L28"/>
  <c r="H28"/>
  <c r="D28"/>
  <c r="J28"/>
  <c r="N28"/>
  <c r="O27"/>
  <c r="Q27" s="1"/>
  <c r="E28"/>
  <c r="I28"/>
  <c r="M28"/>
  <c r="O14"/>
  <c r="Q14" s="1"/>
  <c r="G28"/>
  <c r="K28"/>
  <c r="C28"/>
  <c r="G15" i="32" l="1"/>
  <c r="G27" s="1"/>
  <c r="H5" s="1"/>
  <c r="O28" i="29"/>
  <c r="Q28" s="1"/>
  <c r="F42" i="24"/>
  <c r="E35" i="22"/>
  <c r="E34"/>
  <c r="W34" s="1"/>
  <c r="E33"/>
  <c r="W33" s="1"/>
  <c r="F218" i="23"/>
  <c r="H15" i="32" l="1"/>
  <c r="H27" s="1"/>
  <c r="I5" s="1"/>
  <c r="D98" i="5"/>
  <c r="W35" i="22"/>
  <c r="D105" i="3"/>
  <c r="E105"/>
  <c r="F18" i="20"/>
  <c r="F29" s="1"/>
  <c r="I15" i="32" l="1"/>
  <c r="I27" s="1"/>
  <c r="J5" s="1"/>
  <c r="C32" i="10"/>
  <c r="F48" i="19"/>
  <c r="F38"/>
  <c r="I38" s="1"/>
  <c r="F39"/>
  <c r="F44"/>
  <c r="F45"/>
  <c r="F46"/>
  <c r="F47"/>
  <c r="E24"/>
  <c r="D24"/>
  <c r="D37" i="8"/>
  <c r="D39"/>
  <c r="D40"/>
  <c r="D38"/>
  <c r="D41"/>
  <c r="D49"/>
  <c r="D56"/>
  <c r="D55" s="1"/>
  <c r="G52"/>
  <c r="G61" s="1"/>
  <c r="G26"/>
  <c r="G27" s="1"/>
  <c r="G42"/>
  <c r="G41"/>
  <c r="G40"/>
  <c r="G39"/>
  <c r="G37"/>
  <c r="G11"/>
  <c r="G10"/>
  <c r="G9"/>
  <c r="G8"/>
  <c r="G7"/>
  <c r="G6"/>
  <c r="D19"/>
  <c r="D24"/>
  <c r="D8"/>
  <c r="D11"/>
  <c r="D10"/>
  <c r="D9"/>
  <c r="D7"/>
  <c r="D6"/>
  <c r="F133" i="3"/>
  <c r="F63" i="12"/>
  <c r="F22" i="24"/>
  <c r="F32"/>
  <c r="F52"/>
  <c r="F62"/>
  <c r="F75"/>
  <c r="F109"/>
  <c r="F124"/>
  <c r="F94" i="23"/>
  <c r="F227"/>
  <c r="F138" i="24"/>
  <c r="F80"/>
  <c r="F72"/>
  <c r="F66"/>
  <c r="F223" i="23"/>
  <c r="F208"/>
  <c r="F176"/>
  <c r="F229" s="1"/>
  <c r="F231" s="1"/>
  <c r="F111"/>
  <c r="F126"/>
  <c r="F99"/>
  <c r="F81"/>
  <c r="F75"/>
  <c r="F62"/>
  <c r="F49"/>
  <c r="F36"/>
  <c r="F23"/>
  <c r="D5" i="12"/>
  <c r="E5"/>
  <c r="C5"/>
  <c r="F7"/>
  <c r="F8"/>
  <c r="F9"/>
  <c r="F10"/>
  <c r="F11"/>
  <c r="F12"/>
  <c r="F13"/>
  <c r="F14"/>
  <c r="F15"/>
  <c r="F6"/>
  <c r="D4" i="22"/>
  <c r="F4"/>
  <c r="G4"/>
  <c r="I4"/>
  <c r="J4"/>
  <c r="L4"/>
  <c r="M4"/>
  <c r="O4"/>
  <c r="P4"/>
  <c r="C4"/>
  <c r="Q14"/>
  <c r="Q13"/>
  <c r="Q12"/>
  <c r="Q11"/>
  <c r="Q10"/>
  <c r="Q9"/>
  <c r="Q8"/>
  <c r="Q7"/>
  <c r="Q6"/>
  <c r="Q5"/>
  <c r="N14"/>
  <c r="N13"/>
  <c r="N12"/>
  <c r="N11"/>
  <c r="N10"/>
  <c r="N9"/>
  <c r="N8"/>
  <c r="N7"/>
  <c r="N6"/>
  <c r="N5"/>
  <c r="K14"/>
  <c r="K13"/>
  <c r="K12"/>
  <c r="K11"/>
  <c r="K10"/>
  <c r="K9"/>
  <c r="K8"/>
  <c r="K7"/>
  <c r="K6"/>
  <c r="K5"/>
  <c r="H13"/>
  <c r="H12"/>
  <c r="H11"/>
  <c r="H10"/>
  <c r="H9"/>
  <c r="H8"/>
  <c r="H7"/>
  <c r="H6"/>
  <c r="H5"/>
  <c r="E14"/>
  <c r="E13"/>
  <c r="E12"/>
  <c r="E11"/>
  <c r="E10"/>
  <c r="E9"/>
  <c r="E8"/>
  <c r="E7"/>
  <c r="E6"/>
  <c r="E5"/>
  <c r="E17"/>
  <c r="W17" s="1"/>
  <c r="D32"/>
  <c r="E32"/>
  <c r="F32"/>
  <c r="G32"/>
  <c r="H32"/>
  <c r="I32"/>
  <c r="J32"/>
  <c r="K32"/>
  <c r="L32"/>
  <c r="M32"/>
  <c r="N32"/>
  <c r="O32"/>
  <c r="P32"/>
  <c r="Q32"/>
  <c r="C32"/>
  <c r="Q60"/>
  <c r="N60"/>
  <c r="K60"/>
  <c r="H60"/>
  <c r="E60"/>
  <c r="Q59"/>
  <c r="N59"/>
  <c r="K59"/>
  <c r="H59"/>
  <c r="E59"/>
  <c r="Q58"/>
  <c r="N58"/>
  <c r="K58"/>
  <c r="H58"/>
  <c r="E58"/>
  <c r="W57"/>
  <c r="Q56"/>
  <c r="N56"/>
  <c r="K56"/>
  <c r="H56"/>
  <c r="E56"/>
  <c r="W55"/>
  <c r="Q54"/>
  <c r="N54"/>
  <c r="K54"/>
  <c r="H54"/>
  <c r="E54"/>
  <c r="P53"/>
  <c r="O53"/>
  <c r="M53"/>
  <c r="L53"/>
  <c r="J53"/>
  <c r="I53"/>
  <c r="G53"/>
  <c r="F53"/>
  <c r="D53"/>
  <c r="T53" s="1"/>
  <c r="C53"/>
  <c r="Q52"/>
  <c r="N52"/>
  <c r="K52"/>
  <c r="H52"/>
  <c r="E52"/>
  <c r="Q51"/>
  <c r="N51"/>
  <c r="K51"/>
  <c r="H51"/>
  <c r="E51"/>
  <c r="Q50"/>
  <c r="N50"/>
  <c r="K50"/>
  <c r="H50"/>
  <c r="E50"/>
  <c r="Q49"/>
  <c r="N49"/>
  <c r="K49"/>
  <c r="H49"/>
  <c r="E49"/>
  <c r="N48"/>
  <c r="K48"/>
  <c r="E48"/>
  <c r="P47"/>
  <c r="O47"/>
  <c r="M47"/>
  <c r="L47"/>
  <c r="J47"/>
  <c r="I47"/>
  <c r="G47"/>
  <c r="F47"/>
  <c r="D47"/>
  <c r="T47" s="1"/>
  <c r="C47"/>
  <c r="W46"/>
  <c r="Q42"/>
  <c r="N42"/>
  <c r="K42"/>
  <c r="H42"/>
  <c r="E42"/>
  <c r="Q41"/>
  <c r="N41"/>
  <c r="K41"/>
  <c r="H41"/>
  <c r="E41"/>
  <c r="Q38"/>
  <c r="N38"/>
  <c r="K38"/>
  <c r="H38"/>
  <c r="E38"/>
  <c r="Q31"/>
  <c r="N31"/>
  <c r="K31"/>
  <c r="H31"/>
  <c r="E31"/>
  <c r="Q30"/>
  <c r="N30"/>
  <c r="K30"/>
  <c r="H30"/>
  <c r="E30"/>
  <c r="Q29"/>
  <c r="N29"/>
  <c r="K29"/>
  <c r="H29"/>
  <c r="E29"/>
  <c r="W29" s="1"/>
  <c r="P28"/>
  <c r="O28"/>
  <c r="M28"/>
  <c r="L28"/>
  <c r="J28"/>
  <c r="I28"/>
  <c r="G28"/>
  <c r="F28"/>
  <c r="D28"/>
  <c r="C28"/>
  <c r="Q27"/>
  <c r="N27"/>
  <c r="K27"/>
  <c r="H27"/>
  <c r="E27"/>
  <c r="Q23"/>
  <c r="N23"/>
  <c r="K23"/>
  <c r="H23"/>
  <c r="E23"/>
  <c r="W23" s="1"/>
  <c r="P22"/>
  <c r="O22"/>
  <c r="M22"/>
  <c r="L22"/>
  <c r="J22"/>
  <c r="I22"/>
  <c r="G22"/>
  <c r="F22"/>
  <c r="D22"/>
  <c r="C22"/>
  <c r="Q20"/>
  <c r="N20"/>
  <c r="K20"/>
  <c r="H20"/>
  <c r="E20"/>
  <c r="Q16"/>
  <c r="N16"/>
  <c r="K16"/>
  <c r="H16"/>
  <c r="E16"/>
  <c r="W16" s="1"/>
  <c r="P15"/>
  <c r="O15"/>
  <c r="M15"/>
  <c r="L15"/>
  <c r="J15"/>
  <c r="I15"/>
  <c r="G15"/>
  <c r="F15"/>
  <c r="D15"/>
  <c r="C15"/>
  <c r="C98" i="10"/>
  <c r="D9" i="16"/>
  <c r="D30" s="1"/>
  <c r="C9"/>
  <c r="D16" i="12"/>
  <c r="D23"/>
  <c r="D29"/>
  <c r="D48"/>
  <c r="D54"/>
  <c r="D42" i="3"/>
  <c r="D48"/>
  <c r="D54"/>
  <c r="D61"/>
  <c r="D65"/>
  <c r="D70"/>
  <c r="D73"/>
  <c r="D77"/>
  <c r="C16" i="12"/>
  <c r="C23"/>
  <c r="C29"/>
  <c r="C48"/>
  <c r="C54"/>
  <c r="C4" i="3"/>
  <c r="C11"/>
  <c r="C17"/>
  <c r="C31"/>
  <c r="C42"/>
  <c r="C48"/>
  <c r="C54"/>
  <c r="C61"/>
  <c r="C65"/>
  <c r="C70"/>
  <c r="C73"/>
  <c r="C77"/>
  <c r="F102"/>
  <c r="F100"/>
  <c r="F99"/>
  <c r="F101"/>
  <c r="F103"/>
  <c r="K7" i="20"/>
  <c r="L7" s="1"/>
  <c r="M7" s="1"/>
  <c r="K8"/>
  <c r="L8" s="1"/>
  <c r="M8" s="1"/>
  <c r="K6"/>
  <c r="L6" s="1"/>
  <c r="M6" s="1"/>
  <c r="F10" i="3"/>
  <c r="F9"/>
  <c r="F8"/>
  <c r="F7"/>
  <c r="F6"/>
  <c r="F5"/>
  <c r="F15"/>
  <c r="F14"/>
  <c r="F13"/>
  <c r="F12"/>
  <c r="F22"/>
  <c r="F21"/>
  <c r="F20"/>
  <c r="F19"/>
  <c r="F18"/>
  <c r="F29"/>
  <c r="F28"/>
  <c r="F27"/>
  <c r="F26"/>
  <c r="F41"/>
  <c r="F40"/>
  <c r="F39"/>
  <c r="F38"/>
  <c r="F37"/>
  <c r="F36"/>
  <c r="F35"/>
  <c r="F34"/>
  <c r="F33"/>
  <c r="F32"/>
  <c r="F47"/>
  <c r="F46"/>
  <c r="F45"/>
  <c r="F44"/>
  <c r="F43"/>
  <c r="F53"/>
  <c r="F51"/>
  <c r="F50"/>
  <c r="F49"/>
  <c r="F59"/>
  <c r="F57"/>
  <c r="F56"/>
  <c r="F55"/>
  <c r="F64"/>
  <c r="F63"/>
  <c r="F62"/>
  <c r="F71"/>
  <c r="F69"/>
  <c r="F68"/>
  <c r="F67"/>
  <c r="F66"/>
  <c r="F72"/>
  <c r="F75"/>
  <c r="F74"/>
  <c r="F80"/>
  <c r="F79"/>
  <c r="F78"/>
  <c r="F82"/>
  <c r="C94"/>
  <c r="F97"/>
  <c r="F96"/>
  <c r="F95"/>
  <c r="C105"/>
  <c r="F106"/>
  <c r="E42"/>
  <c r="E48"/>
  <c r="E54"/>
  <c r="E61"/>
  <c r="E65"/>
  <c r="E70"/>
  <c r="E73"/>
  <c r="E77"/>
  <c r="D129"/>
  <c r="E88"/>
  <c r="E12" i="19"/>
  <c r="D12"/>
  <c r="D23" i="20"/>
  <c r="F37" i="19"/>
  <c r="E49"/>
  <c r="D49"/>
  <c r="F3" i="20"/>
  <c r="D19"/>
  <c r="D21"/>
  <c r="F21" s="1"/>
  <c r="E19"/>
  <c r="E26" s="1"/>
  <c r="F22"/>
  <c r="F24"/>
  <c r="F19" i="19"/>
  <c r="F20" s="1"/>
  <c r="D20"/>
  <c r="E20"/>
  <c r="F31"/>
  <c r="F36"/>
  <c r="F51"/>
  <c r="F21" i="12"/>
  <c r="F20"/>
  <c r="F17"/>
  <c r="F23"/>
  <c r="F30"/>
  <c r="F31"/>
  <c r="F32"/>
  <c r="F33"/>
  <c r="F39"/>
  <c r="F43"/>
  <c r="F42"/>
  <c r="F59"/>
  <c r="F57"/>
  <c r="F55"/>
  <c r="F53"/>
  <c r="F52"/>
  <c r="F51"/>
  <c r="F50"/>
  <c r="F49"/>
  <c r="E29"/>
  <c r="E23"/>
  <c r="E16"/>
  <c r="E48"/>
  <c r="E61" s="1"/>
  <c r="H10" i="17"/>
  <c r="G10"/>
  <c r="F10"/>
  <c r="E10"/>
  <c r="H5"/>
  <c r="H15" s="1"/>
  <c r="G5"/>
  <c r="G15" s="1"/>
  <c r="F5"/>
  <c r="F15" s="1"/>
  <c r="E5"/>
  <c r="C30" i="16"/>
  <c r="I27" i="15"/>
  <c r="H26"/>
  <c r="G26"/>
  <c r="F26"/>
  <c r="E26"/>
  <c r="D26"/>
  <c r="I25"/>
  <c r="H24"/>
  <c r="H6"/>
  <c r="H22"/>
  <c r="G24"/>
  <c r="F24"/>
  <c r="E24"/>
  <c r="D24"/>
  <c r="I23"/>
  <c r="G22"/>
  <c r="F22"/>
  <c r="E22"/>
  <c r="D22"/>
  <c r="I8"/>
  <c r="I7"/>
  <c r="G6"/>
  <c r="F6"/>
  <c r="E6"/>
  <c r="D6"/>
  <c r="I6" s="1"/>
  <c r="E3" i="13"/>
  <c r="E5" s="1"/>
  <c r="E131" i="10"/>
  <c r="E130"/>
  <c r="E128"/>
  <c r="D109"/>
  <c r="E76"/>
  <c r="E75"/>
  <c r="E73"/>
  <c r="D71"/>
  <c r="E50"/>
  <c r="E49" s="1"/>
  <c r="E48"/>
  <c r="E47"/>
  <c r="E46"/>
  <c r="E45"/>
  <c r="E44"/>
  <c r="D43"/>
  <c r="E23"/>
  <c r="E22"/>
  <c r="E20"/>
  <c r="E19"/>
  <c r="E17"/>
  <c r="E16"/>
  <c r="E15"/>
  <c r="E14"/>
  <c r="E13"/>
  <c r="E11"/>
  <c r="E10"/>
  <c r="E9"/>
  <c r="E8"/>
  <c r="E7"/>
  <c r="E6"/>
  <c r="E34"/>
  <c r="E39"/>
  <c r="E42"/>
  <c r="E41"/>
  <c r="E40"/>
  <c r="C126"/>
  <c r="C120"/>
  <c r="C109"/>
  <c r="C102"/>
  <c r="C92"/>
  <c r="C78"/>
  <c r="C74"/>
  <c r="C71"/>
  <c r="C66"/>
  <c r="C62"/>
  <c r="C43"/>
  <c r="C18"/>
  <c r="C12"/>
  <c r="C5"/>
  <c r="D109" i="5"/>
  <c r="D113"/>
  <c r="D126"/>
  <c r="E38" i="10"/>
  <c r="E37"/>
  <c r="E36"/>
  <c r="E35"/>
  <c r="C49" i="8"/>
  <c r="C24"/>
  <c r="D102" i="5"/>
  <c r="D92"/>
  <c r="D78"/>
  <c r="D74"/>
  <c r="D71"/>
  <c r="D66"/>
  <c r="D62"/>
  <c r="D55"/>
  <c r="D49"/>
  <c r="D43"/>
  <c r="D32"/>
  <c r="D18"/>
  <c r="D12"/>
  <c r="D5"/>
  <c r="F120" i="3"/>
  <c r="E123"/>
  <c r="E109"/>
  <c r="F128"/>
  <c r="F126"/>
  <c r="F125"/>
  <c r="F124"/>
  <c r="F122"/>
  <c r="F121"/>
  <c r="F118"/>
  <c r="F117"/>
  <c r="F115"/>
  <c r="F114"/>
  <c r="F113"/>
  <c r="F110"/>
  <c r="F108"/>
  <c r="F107"/>
  <c r="C123"/>
  <c r="C109"/>
  <c r="F93"/>
  <c r="F92"/>
  <c r="F91"/>
  <c r="F90"/>
  <c r="F89"/>
  <c r="F24"/>
  <c r="F12" i="19"/>
  <c r="D98" i="10"/>
  <c r="C19" i="8"/>
  <c r="D102" i="10"/>
  <c r="D78"/>
  <c r="D120"/>
  <c r="D66"/>
  <c r="D126"/>
  <c r="D5"/>
  <c r="D32"/>
  <c r="D62"/>
  <c r="D92"/>
  <c r="D74"/>
  <c r="G38" i="8"/>
  <c r="I10" i="15"/>
  <c r="L61" i="22" l="1"/>
  <c r="S53"/>
  <c r="V53" s="1"/>
  <c r="E22"/>
  <c r="W27"/>
  <c r="T4"/>
  <c r="F116" i="3"/>
  <c r="W20" i="22"/>
  <c r="W30"/>
  <c r="S32"/>
  <c r="S15"/>
  <c r="S22"/>
  <c r="S28"/>
  <c r="W31"/>
  <c r="W32"/>
  <c r="T15"/>
  <c r="N15"/>
  <c r="T22"/>
  <c r="T28"/>
  <c r="S47"/>
  <c r="V47" s="1"/>
  <c r="T32"/>
  <c r="S4"/>
  <c r="F58" i="19"/>
  <c r="J15" i="32"/>
  <c r="J27" s="1"/>
  <c r="K5" s="1"/>
  <c r="D61" i="22"/>
  <c r="J61"/>
  <c r="C61" i="12"/>
  <c r="D61"/>
  <c r="C132" i="10"/>
  <c r="E33" i="19"/>
  <c r="D33"/>
  <c r="K28" i="22"/>
  <c r="E55" i="10"/>
  <c r="D61" i="8"/>
  <c r="F28" i="15"/>
  <c r="D27" i="8"/>
  <c r="I22" i="15"/>
  <c r="I98" i="3"/>
  <c r="C61" i="10"/>
  <c r="F23" i="3"/>
  <c r="F4"/>
  <c r="D104"/>
  <c r="D130" s="1"/>
  <c r="E83"/>
  <c r="F105"/>
  <c r="F70"/>
  <c r="E53" i="22"/>
  <c r="D40" i="12"/>
  <c r="Q22" i="22"/>
  <c r="N4"/>
  <c r="M61"/>
  <c r="K22"/>
  <c r="N28"/>
  <c r="O61"/>
  <c r="G39"/>
  <c r="H15"/>
  <c r="K15"/>
  <c r="Q53"/>
  <c r="E4"/>
  <c r="P61"/>
  <c r="K53"/>
  <c r="I61"/>
  <c r="Q47"/>
  <c r="W50"/>
  <c r="W51"/>
  <c r="F61"/>
  <c r="I39"/>
  <c r="C61"/>
  <c r="W49"/>
  <c r="E71" i="10"/>
  <c r="C56" i="8"/>
  <c r="C55" s="1"/>
  <c r="C61" s="1"/>
  <c r="W42" i="22"/>
  <c r="C39" i="8"/>
  <c r="C27"/>
  <c r="E28" i="15"/>
  <c r="D28"/>
  <c r="E15" i="17"/>
  <c r="M39" i="22"/>
  <c r="Q28"/>
  <c r="G61"/>
  <c r="H53"/>
  <c r="C37" i="8"/>
  <c r="O39" i="22"/>
  <c r="W41"/>
  <c r="F123" i="3"/>
  <c r="D85" i="5"/>
  <c r="F94" i="3"/>
  <c r="E104"/>
  <c r="F48"/>
  <c r="D39" i="22"/>
  <c r="N22"/>
  <c r="D108" i="5"/>
  <c r="C6" i="8"/>
  <c r="D134" i="5"/>
  <c r="C8" i="8"/>
  <c r="D108" i="10"/>
  <c r="F65" i="3"/>
  <c r="F98"/>
  <c r="C83"/>
  <c r="D83"/>
  <c r="D60"/>
  <c r="K4" i="22"/>
  <c r="Q4"/>
  <c r="L39"/>
  <c r="L43" s="1"/>
  <c r="L40" s="1"/>
  <c r="L44" s="1"/>
  <c r="F39"/>
  <c r="F5" i="12"/>
  <c r="C40"/>
  <c r="G48" i="8"/>
  <c r="G62" s="1"/>
  <c r="H28" i="15"/>
  <c r="I26"/>
  <c r="E40" i="12"/>
  <c r="E44" s="1"/>
  <c r="K44" s="1"/>
  <c r="F31" i="3"/>
  <c r="F11"/>
  <c r="Q15" i="22"/>
  <c r="H22"/>
  <c r="E28"/>
  <c r="W48"/>
  <c r="H47"/>
  <c r="K47"/>
  <c r="N47"/>
  <c r="W54"/>
  <c r="W56"/>
  <c r="W58"/>
  <c r="W59"/>
  <c r="W60"/>
  <c r="W8"/>
  <c r="W12"/>
  <c r="H4"/>
  <c r="G28" i="15"/>
  <c r="E74" i="10"/>
  <c r="D132"/>
  <c r="F48" i="12"/>
  <c r="F29"/>
  <c r="F16"/>
  <c r="F77" i="3"/>
  <c r="F73"/>
  <c r="F54"/>
  <c r="F42"/>
  <c r="P39" i="22"/>
  <c r="H28"/>
  <c r="G18" i="8"/>
  <c r="G28" s="1"/>
  <c r="F49" i="19"/>
  <c r="E60" i="3"/>
  <c r="D26" i="20"/>
  <c r="E98" i="10"/>
  <c r="F27" i="8"/>
  <c r="E120" i="10"/>
  <c r="D85"/>
  <c r="F16" i="19"/>
  <c r="C40" i="8"/>
  <c r="I24" i="15"/>
  <c r="F88" i="3"/>
  <c r="E78" i="10"/>
  <c r="F54" i="12"/>
  <c r="F23" i="20"/>
  <c r="F26" s="1"/>
  <c r="F61" i="3"/>
  <c r="C39" i="22"/>
  <c r="J39"/>
  <c r="W7"/>
  <c r="W11"/>
  <c r="F61" i="8"/>
  <c r="E109" i="10"/>
  <c r="C9" i="8"/>
  <c r="E33" i="10"/>
  <c r="E32" s="1"/>
  <c r="C7" i="8"/>
  <c r="F109" i="3"/>
  <c r="C129"/>
  <c r="E12" i="10"/>
  <c r="E43"/>
  <c r="E66"/>
  <c r="I9" i="15"/>
  <c r="F17" i="3"/>
  <c r="W52" i="22"/>
  <c r="E15"/>
  <c r="E47"/>
  <c r="W38"/>
  <c r="W5"/>
  <c r="W9"/>
  <c r="W13"/>
  <c r="C10" i="8"/>
  <c r="E127" i="10"/>
  <c r="E126" s="1"/>
  <c r="C108"/>
  <c r="E5"/>
  <c r="E21"/>
  <c r="E18" s="1"/>
  <c r="E62"/>
  <c r="F24" i="19"/>
  <c r="F33" s="1"/>
  <c r="F57" s="1"/>
  <c r="N53" i="22"/>
  <c r="W6"/>
  <c r="W10"/>
  <c r="W14"/>
  <c r="E102" i="10"/>
  <c r="F76" i="24"/>
  <c r="F63"/>
  <c r="F76" i="23"/>
  <c r="C85" i="10"/>
  <c r="D61" i="5"/>
  <c r="E129" i="3"/>
  <c r="C60"/>
  <c r="C104"/>
  <c r="L104" s="1"/>
  <c r="D48" i="8"/>
  <c r="D18"/>
  <c r="F140" i="24" l="1"/>
  <c r="F143" s="1"/>
  <c r="C44" i="12"/>
  <c r="V4" i="22"/>
  <c r="T39"/>
  <c r="H98" i="3"/>
  <c r="W15" i="22"/>
  <c r="T61"/>
  <c r="V32"/>
  <c r="W28"/>
  <c r="S61"/>
  <c r="V22"/>
  <c r="N61"/>
  <c r="S39"/>
  <c r="V39" s="1"/>
  <c r="V28"/>
  <c r="V15"/>
  <c r="W22"/>
  <c r="K15" i="32"/>
  <c r="K27" s="1"/>
  <c r="L5" s="1"/>
  <c r="K61" i="22"/>
  <c r="H61"/>
  <c r="F61" i="12"/>
  <c r="D44"/>
  <c r="C133" i="10"/>
  <c r="D43" i="22"/>
  <c r="M43"/>
  <c r="M40" s="1"/>
  <c r="M44" s="1"/>
  <c r="D135" i="5"/>
  <c r="E41" i="12"/>
  <c r="E45" s="1"/>
  <c r="C86" i="10"/>
  <c r="C130" i="3"/>
  <c r="O43" i="22"/>
  <c r="P43"/>
  <c r="D84" i="3"/>
  <c r="F83"/>
  <c r="E130"/>
  <c r="E84"/>
  <c r="F129"/>
  <c r="F60"/>
  <c r="F84" s="1"/>
  <c r="F136" s="1"/>
  <c r="F104"/>
  <c r="I43" i="22"/>
  <c r="I40" s="1"/>
  <c r="I44" s="1"/>
  <c r="F40" i="12"/>
  <c r="G43" i="22"/>
  <c r="G40" s="1"/>
  <c r="G44" s="1"/>
  <c r="K39"/>
  <c r="K43" s="1"/>
  <c r="K40" s="1"/>
  <c r="K44" s="1"/>
  <c r="N39"/>
  <c r="H39"/>
  <c r="Q61"/>
  <c r="F43"/>
  <c r="F40" s="1"/>
  <c r="F44" s="1"/>
  <c r="Q39"/>
  <c r="G65" i="8"/>
  <c r="C48"/>
  <c r="D12" i="10"/>
  <c r="W47" i="22"/>
  <c r="W4"/>
  <c r="D139" i="5"/>
  <c r="I28" i="15"/>
  <c r="D18" i="10"/>
  <c r="C18" i="8"/>
  <c r="C28" s="1"/>
  <c r="D140" i="5"/>
  <c r="E92" i="10"/>
  <c r="E108" s="1"/>
  <c r="E132"/>
  <c r="F48" i="8"/>
  <c r="F62" s="1"/>
  <c r="C43" i="22"/>
  <c r="E61"/>
  <c r="D133" i="10"/>
  <c r="F18" i="8"/>
  <c r="F28" s="1"/>
  <c r="J43" i="22"/>
  <c r="J40" s="1"/>
  <c r="E39"/>
  <c r="E85" i="10"/>
  <c r="W53" i="22"/>
  <c r="E61" i="10"/>
  <c r="D86" i="5"/>
  <c r="C84" i="3"/>
  <c r="G30" i="8"/>
  <c r="D30"/>
  <c r="G29"/>
  <c r="D28"/>
  <c r="D29"/>
  <c r="D63"/>
  <c r="G63"/>
  <c r="D64"/>
  <c r="D62"/>
  <c r="G64"/>
  <c r="D135" i="3" l="1"/>
  <c r="C136"/>
  <c r="L130"/>
  <c r="E136"/>
  <c r="D136"/>
  <c r="E135"/>
  <c r="C135"/>
  <c r="C62" i="8"/>
  <c r="C65" s="1"/>
  <c r="C63"/>
  <c r="C64"/>
  <c r="D41" i="12"/>
  <c r="D45" s="1"/>
  <c r="C41"/>
  <c r="C45" s="1"/>
  <c r="I44"/>
  <c r="N43" i="22"/>
  <c r="N40" s="1"/>
  <c r="N44" s="1"/>
  <c r="V61"/>
  <c r="D40"/>
  <c r="C40"/>
  <c r="C44" s="1"/>
  <c r="L15" i="32"/>
  <c r="L27" s="1"/>
  <c r="M5" s="1"/>
  <c r="H43" i="22"/>
  <c r="H40" s="1"/>
  <c r="H44" s="1"/>
  <c r="D143" i="5"/>
  <c r="O40" i="22"/>
  <c r="P40"/>
  <c r="F44" i="12"/>
  <c r="F41" s="1"/>
  <c r="F45" s="1"/>
  <c r="F130" i="3"/>
  <c r="W61" i="22"/>
  <c r="Q43"/>
  <c r="Q40" s="1"/>
  <c r="Q44" s="1"/>
  <c r="F63" i="8"/>
  <c r="D61" i="10"/>
  <c r="D86" s="1"/>
  <c r="E43" i="22"/>
  <c r="F29" i="8"/>
  <c r="D142" i="5"/>
  <c r="F64" i="8"/>
  <c r="F65"/>
  <c r="E133" i="10"/>
  <c r="F30" i="8"/>
  <c r="C29"/>
  <c r="E86" i="10"/>
  <c r="C30" i="8"/>
  <c r="D65"/>
  <c r="W45" i="22"/>
  <c r="W39"/>
  <c r="J44"/>
  <c r="F135" i="3" l="1"/>
  <c r="V43" i="22"/>
  <c r="E67" i="8"/>
  <c r="S40" i="22"/>
  <c r="D44"/>
  <c r="T40"/>
  <c r="M15" i="32"/>
  <c r="M27" s="1"/>
  <c r="N5" s="1"/>
  <c r="O44" i="22"/>
  <c r="S44" s="1"/>
  <c r="P44"/>
  <c r="W43"/>
  <c r="E40"/>
  <c r="T44" l="1"/>
  <c r="V44" s="1"/>
  <c r="V40"/>
  <c r="N15" i="32"/>
  <c r="N27" s="1"/>
  <c r="W40" i="22"/>
  <c r="E44"/>
  <c r="W44" s="1"/>
  <c r="E53" i="19" l="1"/>
  <c r="D53"/>
  <c r="F53" l="1"/>
  <c r="C27" i="30" l="1"/>
  <c r="C29" s="1"/>
  <c r="C14" s="1"/>
  <c r="C15" s="1"/>
</calcChain>
</file>

<file path=xl/comments1.xml><?xml version="1.0" encoding="utf-8"?>
<comments xmlns="http://schemas.openxmlformats.org/spreadsheetml/2006/main">
  <authors>
    <author>Palkó Roland</author>
  </authors>
  <commentList>
    <comment ref="D72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</commentList>
</comments>
</file>

<file path=xl/comments2.xml><?xml version="1.0" encoding="utf-8"?>
<comments xmlns="http://schemas.openxmlformats.org/spreadsheetml/2006/main">
  <authors>
    <author>Palkó Roland</author>
  </authors>
  <commentList>
    <comment ref="D51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Kiküldetés</t>
        </r>
      </text>
    </comment>
    <comment ref="E51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Kiküldetés</t>
        </r>
      </text>
    </comment>
  </commentList>
</comments>
</file>

<file path=xl/comments3.xml><?xml version="1.0" encoding="utf-8"?>
<comments xmlns="http://schemas.openxmlformats.org/spreadsheetml/2006/main">
  <authors>
    <author>Palkó Roland</author>
  </authors>
  <commentList>
    <comment ref="D71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Kubinyi: 12.000
Járásszékhely: 500
</t>
        </r>
      </text>
    </comment>
  </commentList>
</comments>
</file>

<file path=xl/comments4.xml><?xml version="1.0" encoding="utf-8"?>
<comments xmlns="http://schemas.openxmlformats.org/spreadsheetml/2006/main">
  <authors>
    <author>Palkó Roland</author>
  </authors>
  <commentList>
    <comment ref="F106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756+2300+500+1300</t>
        </r>
      </text>
    </comment>
    <comment ref="A126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376 cím elrejtve</t>
        </r>
      </text>
    </comment>
  </commentList>
</comments>
</file>

<file path=xl/sharedStrings.xml><?xml version="1.0" encoding="utf-8"?>
<sst xmlns="http://schemas.openxmlformats.org/spreadsheetml/2006/main" count="4343" uniqueCount="1354">
  <si>
    <t>III.3.f Időskorúak nappali intézményi ellátása</t>
  </si>
  <si>
    <t>III.3.i Hajléktalanok nappali intézményi ellátása</t>
  </si>
  <si>
    <t>III.3.k Hajléktalanok átmeneti intézményei</t>
  </si>
  <si>
    <t>férőhely</t>
  </si>
  <si>
    <t>Árokfelújítások</t>
  </si>
  <si>
    <t xml:space="preserve"> Sportlét.</t>
  </si>
  <si>
    <t>Beruházási hitelek törlesztése</t>
  </si>
  <si>
    <t xml:space="preserve">2014 </t>
  </si>
  <si>
    <t>Önkormányzati tul. Bérlakás felújítás hitele</t>
  </si>
  <si>
    <t>Egyéb infrastruktúra fejlesztő beruházások hitele</t>
  </si>
  <si>
    <t>Egyéb közlekedésfejlesztési beruházások hitele</t>
  </si>
  <si>
    <t>Városi sportpálya felújítás hitele</t>
  </si>
  <si>
    <t>Zeneiskola felújítás hitele</t>
  </si>
  <si>
    <t>VIP Kft.</t>
  </si>
  <si>
    <t>B E V É T E L E K</t>
  </si>
  <si>
    <t>1. sz. táblázat</t>
  </si>
  <si>
    <t>Sor-
szám</t>
  </si>
  <si>
    <t>Bevételi jogcím</t>
  </si>
  <si>
    <t>2014.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</si>
  <si>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</si>
  <si>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</si>
  <si>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</si>
  <si>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</si>
  <si>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</si>
  <si>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</si>
  <si>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</si>
  <si>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</si>
  <si>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</si>
  <si>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</si>
  <si>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</si>
  <si>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</si>
  <si>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</si>
  <si>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</si>
  <si>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</si>
  <si>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</si>
  <si>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</si>
  <si>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</si>
  <si>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</si>
  <si>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</si>
  <si>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</si>
  <si>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</si>
  <si>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</si>
  <si>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</si>
  <si>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</si>
  <si>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</si>
  <si>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</si>
  <si>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</si>
  <si>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</si>
  <si>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</si>
  <si>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</si>
  <si>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</si>
  <si>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</si>
  <si>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</si>
  <si>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</si>
  <si>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</si>
  <si>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</si>
  <si>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 xml:space="preserve">4. </t>
  </si>
  <si>
    <t>Közhatalmi bevételek (4.1.+4.2.+4.3.+4.4.)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</si>
  <si>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</si>
  <si>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</si>
  <si>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</si>
  <si>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</si>
  <si>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</si>
  <si>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</si>
  <si>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</si>
  <si>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</si>
  <si>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</si>
  <si>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</si>
  <si>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</si>
  <si>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</si>
  <si>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</si>
  <si>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</si>
  <si>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</si>
  <si>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</si>
  <si>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</si>
  <si>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</si>
  <si>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</si>
  <si>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</si>
  <si>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</si>
  <si>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</si>
  <si>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</si>
  <si>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</si>
  <si>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</si>
  <si>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</si>
  <si>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</si>
  <si>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</si>
  <si>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</si>
  <si>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</si>
  <si>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</si>
  <si>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</si>
  <si>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</si>
  <si>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</si>
  <si>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</si>
  <si>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</si>
  <si>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</si>
  <si>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7.2.</t>
  </si>
  <si>
    <t>7.3.</t>
  </si>
  <si>
    <t>7.4.</t>
  </si>
  <si>
    <t>8.</t>
  </si>
  <si>
    <t>Felhalmozási célú átvett pénzeszközök (8.1.+8.2.+8.3.)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</si>
  <si>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</si>
  <si>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</si>
  <si>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</si>
  <si>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</si>
  <si>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</si>
  <si>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</si>
  <si>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</si>
  <si>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</si>
  <si>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</si>
  <si>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</si>
  <si>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</si>
  <si>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</si>
  <si>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</si>
  <si>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</si>
  <si>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</si>
  <si>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</si>
  <si>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</si>
  <si>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</si>
  <si>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</si>
  <si>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</si>
  <si>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</si>
  <si>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</si>
  <si>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</si>
  <si>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</si>
  <si>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</si>
  <si>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</si>
  <si>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</si>
  <si>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</si>
  <si>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</si>
  <si>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</si>
  <si>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 xml:space="preserve">    14.</t>
  </si>
  <si>
    <t>Külföldi finanszírozás bevételei (14.1.+…14.4.)</t>
  </si>
  <si>
    <t xml:space="preserve">    14.1.</t>
  </si>
  <si>
    <t xml:space="preserve">    14.2.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</si>
  <si>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</si>
  <si>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</si>
  <si>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</si>
  <si>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</si>
  <si>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</si>
  <si>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</si>
  <si>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</si>
  <si>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2. sz. táblázat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</si>
  <si>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</si>
  <si>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</si>
  <si>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</si>
  <si>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</si>
  <si>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</si>
  <si>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</si>
  <si>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</si>
  <si>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</si>
  <si>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</si>
  <si>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</si>
  <si>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</si>
  <si>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</si>
  <si>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</si>
  <si>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Általános 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</si>
  <si>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</si>
  <si>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</si>
  <si>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</si>
  <si>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</si>
  <si>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</si>
  <si>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</si>
  <si>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</si>
  <si>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</si>
  <si>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</si>
  <si>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</si>
  <si>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</si>
  <si>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Külföldi finanszírozás kiadásai (6.1. + … + 6.4.)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</si>
  <si>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</si>
  <si>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</si>
  <si>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</si>
  <si>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</si>
  <si>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</si>
  <si>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</si>
  <si>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</si>
  <si>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</si>
  <si>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 xml:space="preserve"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</si>
  <si>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</si>
  <si>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</si>
  <si>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</si>
  <si>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</si>
  <si>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</si>
  <si>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</si>
  <si>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</si>
  <si>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</si>
  <si>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</si>
  <si>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</si>
  <si>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</si>
  <si>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</si>
  <si>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</si>
  <si>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</si>
  <si>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</si>
  <si>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</si>
  <si>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</si>
  <si>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</si>
  <si>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</si>
  <si>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</si>
  <si>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</si>
  <si>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</si>
  <si>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</si>
  <si>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</si>
  <si>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</si>
  <si>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</si>
  <si>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</si>
  <si>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</si>
  <si>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</si>
  <si>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</si>
  <si>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</si>
  <si>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</si>
  <si>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</si>
  <si>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</si>
  <si>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</si>
  <si>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</si>
  <si>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</si>
  <si>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</si>
  <si>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</si>
  <si>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</si>
  <si>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</si>
  <si>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</si>
  <si>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</si>
  <si>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</si>
  <si>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</si>
  <si>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</si>
  <si>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</si>
  <si>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</si>
  <si>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</si>
  <si>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</si>
  <si>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</si>
  <si>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</si>
  <si>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</si>
  <si>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</si>
  <si>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</si>
  <si>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</si>
  <si>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</si>
  <si>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</si>
  <si>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</si>
  <si>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</si>
  <si>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</si>
  <si>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</si>
  <si>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</si>
  <si>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</si>
  <si>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</si>
  <si>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</si>
  <si>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</si>
  <si>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</si>
  <si>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</si>
  <si>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</si>
  <si>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</si>
  <si>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</si>
  <si>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</si>
  <si>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</si>
  <si>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</si>
  <si>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</si>
  <si>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</si>
  <si>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</si>
  <si>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</si>
  <si>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</si>
  <si>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</si>
  <si>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</si>
  <si>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29.</t>
  </si>
  <si>
    <t>BEVÉTEL MINDÖSSZESEN</t>
  </si>
  <si>
    <t>KIADÁSOK MINDÖSSZESEN</t>
  </si>
  <si>
    <t>Száma</t>
  </si>
  <si>
    <t>Előirányzat-csoport, kiemelt előirányzat megnevezése</t>
  </si>
  <si>
    <t>GESZ</t>
  </si>
  <si>
    <t>Varázskapu Óvoda</t>
  </si>
  <si>
    <t>Művelődési Központ</t>
  </si>
  <si>
    <t>Solymár Imre Könyvtár</t>
  </si>
  <si>
    <t>Völgységi Múzeum</t>
  </si>
  <si>
    <t>Kötelező</t>
  </si>
  <si>
    <t>Önkéntes</t>
  </si>
  <si>
    <t>Összesen</t>
  </si>
  <si>
    <t>Feladat</t>
  </si>
  <si>
    <t xml:space="preserve">Működési bevételek </t>
  </si>
  <si>
    <t>Működési célú támogatások államháztartáson belülről (2.1.+…+2.3.)</t>
  </si>
  <si>
    <t>Egyéb működési célú támogatások bevételei államháztartáson belülről</t>
  </si>
  <si>
    <t>Felhalmozási célú támogatások államháztartáson belülről (4.1.+4.2.)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</si>
  <si>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</si>
  <si>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</si>
  <si>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</si>
  <si>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</si>
  <si>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</si>
  <si>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</si>
  <si>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</si>
  <si>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</si>
  <si>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</si>
  <si>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</si>
  <si>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</si>
  <si>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</si>
  <si>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</si>
  <si>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 xml:space="preserve"> - ebből EU-s forrásból tám. megvalósuló programok, projektek kiadásai</t>
  </si>
  <si>
    <t>3</t>
  </si>
  <si>
    <t>KIADÁSOK ÖSSZESEN: (1.+2.+3.)</t>
  </si>
  <si>
    <t>Éves engedélyezett létszám előirányzat (fő)</t>
  </si>
  <si>
    <t>Közfoglalkoztatottak létszáma (fő)</t>
  </si>
  <si>
    <t>Közös Hivatal</t>
  </si>
  <si>
    <t>Állami</t>
  </si>
  <si>
    <t>Előirányzat</t>
  </si>
  <si>
    <t xml:space="preserve"> 10.</t>
  </si>
  <si>
    <t>BEVÉTELEK ÖSSZESEN: (9+16)</t>
  </si>
  <si>
    <t>Belföldi finanszírozás kiadásai (7.1. + … + 7.5.)</t>
  </si>
  <si>
    <t>KIADÁSOK ÖSSZESEN: (1.+2.)</t>
  </si>
  <si>
    <t>I. Intézményi felújítás</t>
  </si>
  <si>
    <t>Nettó</t>
  </si>
  <si>
    <t>ÁFA</t>
  </si>
  <si>
    <t>Bruttó</t>
  </si>
  <si>
    <t>1. Varázskapu Bölcsőde és Óvoda Intézmény</t>
  </si>
  <si>
    <t>Varázskapu Bölcsőde és Óvoda Intézmény összesen:</t>
  </si>
  <si>
    <t>Városi Könyvtár összesen:</t>
  </si>
  <si>
    <t>Művelődési Központ összesen:</t>
  </si>
  <si>
    <t>Gondozási Központ összesen:</t>
  </si>
  <si>
    <t>I. Intézményi felújítás összesen:</t>
  </si>
  <si>
    <t>II.  Egyéb felújítások</t>
  </si>
  <si>
    <t>Járdafelújítások</t>
  </si>
  <si>
    <t>Egyéb felújítás összesen:</t>
  </si>
  <si>
    <t>III. </t>
  </si>
  <si>
    <t>Önkormányzati lakások és egyéb helyiségek felújítása</t>
  </si>
  <si>
    <t>FELÚJÍTÁSOK MINDÖSSZESEN:</t>
  </si>
  <si>
    <t>I. Hitel, kamat törlesztés</t>
  </si>
  <si>
    <t>Összesen:</t>
  </si>
  <si>
    <t>II. Beruházási kiadások</t>
  </si>
  <si>
    <t>Áfa</t>
  </si>
  <si>
    <t>Beruházási kiadások összesen:</t>
  </si>
  <si>
    <t>III.: Pályázati célú tartalék</t>
  </si>
  <si>
    <t xml:space="preserve">Pályázati önrész </t>
  </si>
  <si>
    <t>IV. Felhalmozási c. pe. Átadás</t>
  </si>
  <si>
    <t>Felhalmozási kiadások mindösszesen:</t>
  </si>
  <si>
    <t>I. Beruházási kiadások</t>
  </si>
  <si>
    <t>Informatikai fejlesztés</t>
  </si>
  <si>
    <t xml:space="preserve">   Rövid lejáratú  hitelek, kölcsönök felvétele</t>
  </si>
  <si>
    <t>Sor-szám</t>
  </si>
  <si>
    <t>EU-s projekt neve, azonosítója:</t>
  </si>
  <si>
    <t>Források</t>
  </si>
  <si>
    <t>Saját erő</t>
  </si>
  <si>
    <t>- saját erőből központi támogatás</t>
  </si>
  <si>
    <t>EU-s forrás</t>
  </si>
  <si>
    <t>Társfinanszírozás</t>
  </si>
  <si>
    <t>Hitel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</si>
  <si>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</si>
  <si>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</si>
  <si>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</si>
  <si>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</si>
  <si>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</si>
  <si>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</si>
  <si>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</si>
  <si>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Tartalék</t>
  </si>
  <si>
    <t>Többéves kihatással járó döntések számszerűsítése évenkénti bontásban és összesítve célok szerint</t>
  </si>
  <si>
    <t>Kötelezettség jogcíme</t>
  </si>
  <si>
    <t>Köt. váll.
 éve</t>
  </si>
  <si>
    <t>Kiadás vonzata évenként</t>
  </si>
  <si>
    <t>9=(4+5+6+7+8)</t>
  </si>
  <si>
    <t>Működési célú finanszírozási kiadások
(hiteltörlesztés, értékpapír vásárlás, stb.)</t>
  </si>
  <si>
    <t>............................</t>
  </si>
  <si>
    <t>Felhalmozási célú finanszírozási kiadások
(hiteltörlesztés, értékpapír vásárlás, stb.)</t>
  </si>
  <si>
    <t>Beruházási kiadások beruházásonként</t>
  </si>
  <si>
    <t>Felújítási kiadások felújításonként</t>
  </si>
  <si>
    <t>Egyéb (Pl.: garancia és kezességvállalás, stb.)</t>
  </si>
  <si>
    <t>Összesen (1+4+7+9+11)</t>
  </si>
  <si>
    <t>Az önkormányzat által adott közvetett támogatások
(kedvezmények)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</si>
  <si>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</si>
  <si>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</si>
  <si>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</si>
  <si>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</si>
  <si>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</si>
  <si>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</si>
  <si>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</si>
  <si>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</si>
  <si>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</si>
  <si>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</si>
  <si>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</si>
  <si>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</si>
  <si>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</si>
  <si>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</si>
  <si>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</si>
  <si>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</si>
  <si>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</si>
  <si>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</si>
  <si>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Talajterherhelési díj</t>
  </si>
  <si>
    <t>Pótlék</t>
  </si>
  <si>
    <t>Működési bevételek</t>
  </si>
  <si>
    <t>Finanszírozási bevételek</t>
  </si>
  <si>
    <t>Finanszírozási kiadások</t>
  </si>
  <si>
    <t xml:space="preserve">Hitel, kölcsön </t>
  </si>
  <si>
    <t>Kölcsön-
nyújtás
éve</t>
  </si>
  <si>
    <t xml:space="preserve">Lejárat
éve </t>
  </si>
  <si>
    <t>Hitel, kölcsön állomány január 1-jén</t>
  </si>
  <si>
    <t xml:space="preserve">Rövid lejáratú </t>
  </si>
  <si>
    <t>Hosszú lejáratú</t>
  </si>
  <si>
    <t>Dolgozók lakásépítési kölcsöne</t>
  </si>
  <si>
    <t>Összesen (1+6)</t>
  </si>
  <si>
    <t>Mutató</t>
  </si>
  <si>
    <t>fő</t>
  </si>
  <si>
    <t>II.1. Óvodapedagógusok, és az óvodapedagógusok nevelő munkáját közvetlenül segítők bértámogatása</t>
  </si>
  <si>
    <t>II.2. Óvodaműködtetési támogatás</t>
  </si>
  <si>
    <t>III.3. Egyes szociális és gyermekjóléti feladatok támogatása</t>
  </si>
  <si>
    <t>működési hó</t>
  </si>
  <si>
    <t>III.5. Gyermekétkeztetés támogatása</t>
  </si>
  <si>
    <t>Rovat azonosító</t>
  </si>
  <si>
    <t>K1</t>
  </si>
  <si>
    <t>K2</t>
  </si>
  <si>
    <t>K3</t>
  </si>
  <si>
    <t>K4</t>
  </si>
  <si>
    <t>K5</t>
  </si>
  <si>
    <t>K6</t>
  </si>
  <si>
    <t>K7</t>
  </si>
  <si>
    <t>K8</t>
  </si>
  <si>
    <t>K512</t>
  </si>
  <si>
    <t>K9111</t>
  </si>
  <si>
    <t>K9112</t>
  </si>
  <si>
    <t>K9113</t>
  </si>
  <si>
    <t>K912</t>
  </si>
  <si>
    <t>K9121</t>
  </si>
  <si>
    <t>K9122</t>
  </si>
  <si>
    <t>K9123</t>
  </si>
  <si>
    <t>K9124</t>
  </si>
  <si>
    <t>K913</t>
  </si>
  <si>
    <t>K914</t>
  </si>
  <si>
    <t>K916</t>
  </si>
  <si>
    <t>K917</t>
  </si>
  <si>
    <t>K92</t>
  </si>
  <si>
    <t>K921</t>
  </si>
  <si>
    <t>K922</t>
  </si>
  <si>
    <t>K923</t>
  </si>
  <si>
    <t>K924</t>
  </si>
  <si>
    <t>B11</t>
  </si>
  <si>
    <t>B111</t>
  </si>
  <si>
    <t>B112</t>
  </si>
  <si>
    <t>B113</t>
  </si>
  <si>
    <t>B114</t>
  </si>
  <si>
    <t>B115</t>
  </si>
  <si>
    <t>B116</t>
  </si>
  <si>
    <t>B12</t>
  </si>
  <si>
    <t>B13</t>
  </si>
  <si>
    <t>B14</t>
  </si>
  <si>
    <t>B15</t>
  </si>
  <si>
    <t>B16</t>
  </si>
  <si>
    <t>B2</t>
  </si>
  <si>
    <t>B21</t>
  </si>
  <si>
    <t>B22</t>
  </si>
  <si>
    <t>B23</t>
  </si>
  <si>
    <t>B24</t>
  </si>
  <si>
    <t>B25</t>
  </si>
  <si>
    <t>B3</t>
  </si>
  <si>
    <t>B34</t>
  </si>
  <si>
    <t>B354</t>
  </si>
  <si>
    <t>B355</t>
  </si>
  <si>
    <t>B36</t>
  </si>
  <si>
    <t>B4</t>
  </si>
  <si>
    <t>B401</t>
  </si>
  <si>
    <t>B402</t>
  </si>
  <si>
    <t>B403</t>
  </si>
  <si>
    <t>B404</t>
  </si>
  <si>
    <t>B405</t>
  </si>
  <si>
    <t>B406</t>
  </si>
  <si>
    <t>B407</t>
  </si>
  <si>
    <t>B408</t>
  </si>
  <si>
    <t>B409</t>
  </si>
  <si>
    <t>B410</t>
  </si>
  <si>
    <t>B5</t>
  </si>
  <si>
    <t>B51</t>
  </si>
  <si>
    <t>B52</t>
  </si>
  <si>
    <t>B53</t>
  </si>
  <si>
    <t>B54</t>
  </si>
  <si>
    <t>B55</t>
  </si>
  <si>
    <t>B6</t>
  </si>
  <si>
    <t>B61</t>
  </si>
  <si>
    <t>B62</t>
  </si>
  <si>
    <t>B63</t>
  </si>
  <si>
    <t>B7</t>
  </si>
  <si>
    <t>B71</t>
  </si>
  <si>
    <t>B72</t>
  </si>
  <si>
    <t>B73</t>
  </si>
  <si>
    <t>B8</t>
  </si>
  <si>
    <t>B81</t>
  </si>
  <si>
    <t>B8111</t>
  </si>
  <si>
    <t>B8112</t>
  </si>
  <si>
    <t>B8113</t>
  </si>
  <si>
    <t>B812</t>
  </si>
  <si>
    <t>B8121</t>
  </si>
  <si>
    <t>B8122</t>
  </si>
  <si>
    <t>B8123</t>
  </si>
  <si>
    <t>B8124</t>
  </si>
  <si>
    <t>B813</t>
  </si>
  <si>
    <t>B8131</t>
  </si>
  <si>
    <t>B8132</t>
  </si>
  <si>
    <t>B814</t>
  </si>
  <si>
    <t>B815</t>
  </si>
  <si>
    <t>B82</t>
  </si>
  <si>
    <t>B821</t>
  </si>
  <si>
    <t>B822</t>
  </si>
  <si>
    <t>B823</t>
  </si>
  <si>
    <t>B824</t>
  </si>
  <si>
    <t>B83</t>
  </si>
  <si>
    <t>1.1</t>
  </si>
  <si>
    <t>1.2</t>
  </si>
  <si>
    <t>1.3</t>
  </si>
  <si>
    <t>1.4</t>
  </si>
  <si>
    <t>1.6</t>
  </si>
  <si>
    <t>1.7</t>
  </si>
  <si>
    <t>1.8</t>
  </si>
  <si>
    <t>1.9</t>
  </si>
  <si>
    <t>1.10</t>
  </si>
  <si>
    <t>2.1</t>
  </si>
  <si>
    <t>2.2</t>
  </si>
  <si>
    <t>2.3</t>
  </si>
  <si>
    <t>2.4</t>
  </si>
  <si>
    <t>2.5</t>
  </si>
  <si>
    <t>4.1</t>
  </si>
  <si>
    <t>4.2</t>
  </si>
  <si>
    <t>4.3</t>
  </si>
  <si>
    <t>4.4</t>
  </si>
  <si>
    <t>4.5</t>
  </si>
  <si>
    <t>4.6</t>
  </si>
  <si>
    <t>6.1</t>
  </si>
  <si>
    <t>6.2</t>
  </si>
  <si>
    <t>6.3</t>
  </si>
  <si>
    <t>6.4</t>
  </si>
  <si>
    <t>BEVÉTELI és KIADÁSI ELŐIRÁNYZATAI</t>
  </si>
  <si>
    <t>címrend szerint</t>
  </si>
  <si>
    <t>KIADÁSOK</t>
  </si>
  <si>
    <t>Cím sz.</t>
  </si>
  <si>
    <t>Al-cím sz.</t>
  </si>
  <si>
    <t>Elő-ir.cs. sz.</t>
  </si>
  <si>
    <t>Ki-em. előir.</t>
  </si>
  <si>
    <t>Cím neve</t>
  </si>
  <si>
    <t>Alcím neve</t>
  </si>
  <si>
    <t>Előir.csop.neve</t>
  </si>
  <si>
    <t>Kiem. előir. neve</t>
  </si>
  <si>
    <t>Gazdasági Ellátó Szervezet</t>
  </si>
  <si>
    <t>M. adókat terhelő járulékok</t>
  </si>
  <si>
    <t>Dologi kiadások</t>
  </si>
  <si>
    <t>1. alcím összesen</t>
  </si>
  <si>
    <t>Varázskapu Óvoda és Bölcsőde</t>
  </si>
  <si>
    <t>M.adókat terhelő járulékok</t>
  </si>
  <si>
    <t>2. alcím összesen:</t>
  </si>
  <si>
    <t>8. alcím összesen:</t>
  </si>
  <si>
    <t>Solymár Imre Városi Könyvtár</t>
  </si>
  <si>
    <t>Személyi juttatás</t>
  </si>
  <si>
    <t>Dologi kiadás</t>
  </si>
  <si>
    <t>10. alcím összesen:</t>
  </si>
  <si>
    <t>11. alcím összesen:</t>
  </si>
  <si>
    <t>102. cím összesen:</t>
  </si>
  <si>
    <t>Bonyhádi Közös Önkormányzati Hivatal</t>
  </si>
  <si>
    <t>103. cím összesen:</t>
  </si>
  <si>
    <t>Önkormányzatoknak</t>
  </si>
  <si>
    <t>Bonyhád Város Önkormányzata</t>
  </si>
  <si>
    <t>104. cím összesen:</t>
  </si>
  <si>
    <t>Tagintézményi elszámolások miatti visszaut.</t>
  </si>
  <si>
    <t>Komló Város Önkormányzata</t>
  </si>
  <si>
    <t>Nemzetiségi Önkormányzatok támogatása</t>
  </si>
  <si>
    <t>Bonyhádi Német Önkormányzat</t>
  </si>
  <si>
    <t>Bonyhád Város Roma Nemzetiségi Önkormányzata</t>
  </si>
  <si>
    <t>374. cím összesen:</t>
  </si>
  <si>
    <t>Média támogatása</t>
  </si>
  <si>
    <t>Sportszervezetek</t>
  </si>
  <si>
    <t>Polgármesteri keret</t>
  </si>
  <si>
    <t>Egyesületek, szervezetek</t>
  </si>
  <si>
    <t>Diáksport támogatása</t>
  </si>
  <si>
    <t>Polgárőrség támogatása</t>
  </si>
  <si>
    <t>385. cím összesen:</t>
  </si>
  <si>
    <t>Gyógyszertámogatás</t>
  </si>
  <si>
    <t>Temetési segély</t>
  </si>
  <si>
    <t>Bursa Hungarica</t>
  </si>
  <si>
    <t>Helyi vállalkozások</t>
  </si>
  <si>
    <t>Praxisfejlesztési támogatás</t>
  </si>
  <si>
    <t>Intézményi felújítások</t>
  </si>
  <si>
    <t>Pályázati tartalék</t>
  </si>
  <si>
    <t>KIADÁS ÖSSZESEN:</t>
  </si>
  <si>
    <t>BEVÉTELEK</t>
  </si>
  <si>
    <t>1. alcím összesen:</t>
  </si>
  <si>
    <t>Vörösmarty M. Művelődési Központ</t>
  </si>
  <si>
    <t>Önkormányzat Izmény</t>
  </si>
  <si>
    <t>Önkormányzat Kisdorog</t>
  </si>
  <si>
    <t>Önkormányzat Váralja</t>
  </si>
  <si>
    <t>A települési önkormányzatok működésének támogatása</t>
  </si>
  <si>
    <t>A települési önk. köznevelési és gyermekétk.fel. támogatása</t>
  </si>
  <si>
    <t>A települési önk. szoc. és gyermekjóléti fel.támogatása</t>
  </si>
  <si>
    <t>201. cím összesen:</t>
  </si>
  <si>
    <t>Üdülőhelyi feladatok támogatása</t>
  </si>
  <si>
    <t>Tagintézményi kiadásokra</t>
  </si>
  <si>
    <t>Fogászati ellátásra</t>
  </si>
  <si>
    <t>Munkaügyi Központ</t>
  </si>
  <si>
    <t>EU</t>
  </si>
  <si>
    <t>BEVÉTELEK MINDÖSSZESEN:</t>
  </si>
  <si>
    <t>Költségvetési kiadások</t>
  </si>
  <si>
    <t>Egyéb felhalmozási célú kiadások</t>
  </si>
  <si>
    <t>Egyéb felhalmozási célú támogatások államháztartáson kívülre</t>
  </si>
  <si>
    <t>360.cím összesen:</t>
  </si>
  <si>
    <t>Egyéb működési célú támogatások államháztartáson kívülre</t>
  </si>
  <si>
    <t>Egyéb működési célú támogatások államháztartáson belülre</t>
  </si>
  <si>
    <t>Szerver üzemeltetésre</t>
  </si>
  <si>
    <t>BONYCOM Kft.</t>
  </si>
  <si>
    <t>Kisértékű tárgyi eszköz beszerzés</t>
  </si>
  <si>
    <t>Működési célú visszatérítendő támogatások, kölcsönök nyújtása államháztartáson kívülre</t>
  </si>
  <si>
    <t>Tagi kölcsön</t>
  </si>
  <si>
    <t>Ipari Park Kft.</t>
  </si>
  <si>
    <t>389.cím összesen:</t>
  </si>
  <si>
    <t>310. cím összesen:</t>
  </si>
  <si>
    <t>OEP</t>
  </si>
  <si>
    <t>Belföldi finanszírozás bevételei</t>
  </si>
  <si>
    <t>160. cím összesen:</t>
  </si>
  <si>
    <t>225. cím összesen:</t>
  </si>
  <si>
    <t>241. cím összesen:</t>
  </si>
  <si>
    <t>260. cím összesen:</t>
  </si>
  <si>
    <t>A települési önk. kulturális feladatainak támogatása</t>
  </si>
  <si>
    <t>Működési célú támogatások államháztartáson belülről (2.1.+…+2.6.)</t>
  </si>
  <si>
    <t>Felhalmozási célú támogatások államháztartáson belülről (4.1.+4.5.)</t>
  </si>
  <si>
    <t>Közös Hivatala bevételei összesen:</t>
  </si>
  <si>
    <t>Völgységi Önkormányzatok Társulása</t>
  </si>
  <si>
    <t xml:space="preserve">Megnevezés </t>
  </si>
  <si>
    <t>Engedélyezett létszám</t>
  </si>
  <si>
    <t>Létszámváltozás</t>
  </si>
  <si>
    <t xml:space="preserve">Engedélyezett </t>
  </si>
  <si>
    <t xml:space="preserve">Létszámváltozás </t>
  </si>
  <si>
    <t>Önként vállalt</t>
  </si>
  <si>
    <t xml:space="preserve">Önként vállalt </t>
  </si>
  <si>
    <t>Államig.</t>
  </si>
  <si>
    <t>Gazdasági Ellátó Szerv.</t>
  </si>
  <si>
    <t xml:space="preserve">Vörösm. Műv. Központ </t>
  </si>
  <si>
    <t>Bonyhádi Közös Önkorm.Hivatal</t>
  </si>
  <si>
    <t>Önkormányzat</t>
  </si>
  <si>
    <t xml:space="preserve">   iskolafogászat</t>
  </si>
  <si>
    <t>közfogl.</t>
  </si>
  <si>
    <t xml:space="preserve">   technikai, kisegítő</t>
  </si>
  <si>
    <t>2014</t>
  </si>
  <si>
    <t>Szociális kölcsön</t>
  </si>
  <si>
    <t>ö</t>
  </si>
  <si>
    <t>Szennyvíztisztító vásárlás részlet</t>
  </si>
  <si>
    <t>5.1</t>
  </si>
  <si>
    <t>5.2</t>
  </si>
  <si>
    <t>5.3</t>
  </si>
  <si>
    <t>5.4</t>
  </si>
  <si>
    <t>5.5</t>
  </si>
  <si>
    <t>5.6</t>
  </si>
  <si>
    <t>380. cím összesen:</t>
  </si>
  <si>
    <t>381. cím összesen:</t>
  </si>
  <si>
    <t>376.cím összesen:</t>
  </si>
  <si>
    <t>Belföldi finanszírozás kiadásai</t>
  </si>
  <si>
    <t>Hosszú lejáratú hitelek, kölcsönök törlesztése</t>
  </si>
  <si>
    <t>Magyar Államkincstár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</si>
  <si>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</si>
  <si>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</si>
  <si>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</si>
  <si>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</si>
  <si>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</si>
  <si>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</si>
  <si>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</si>
  <si>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</si>
  <si>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</si>
  <si>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</si>
  <si>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</si>
  <si>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</si>
  <si>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Önkormányzat működési támogatása</t>
  </si>
  <si>
    <t>Működési célú támogatás ÁH-on belül</t>
  </si>
  <si>
    <t>Felhalmozási célú támogatások ÁH-on belül</t>
  </si>
  <si>
    <t>Bevételek összesen:</t>
  </si>
  <si>
    <t>Költségvetési szervek finanszírozása</t>
  </si>
  <si>
    <t>Kiadások összesen:</t>
  </si>
  <si>
    <t>Egyenleg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</si>
  <si>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</si>
  <si>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</si>
  <si>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</si>
  <si>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</si>
  <si>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</si>
  <si>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</si>
  <si>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</si>
  <si>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Nyitó pénzkészlet</t>
  </si>
  <si>
    <t>-----</t>
  </si>
  <si>
    <t>Működési célú támogatások ÁH-on belül</t>
  </si>
  <si>
    <t>Ellátottak pénzbeli juttatása</t>
  </si>
  <si>
    <t>Egyenleg (11-21)</t>
  </si>
  <si>
    <t>Képviselői keret</t>
  </si>
  <si>
    <t>Völgységi Múzeum összesen:</t>
  </si>
  <si>
    <t>Árok felújítási-karbantartási keret</t>
  </si>
  <si>
    <t>Önkormányzatok szociális és gyermekjóléti, étkeztetési feladatainak támogatása</t>
  </si>
  <si>
    <t xml:space="preserve">Működési célú kvi támogatások és kiegészítő támogatások </t>
  </si>
  <si>
    <t>Elszámolásból származó bevételek</t>
  </si>
  <si>
    <t>B351</t>
  </si>
  <si>
    <t>B352</t>
  </si>
  <si>
    <t xml:space="preserve">Egyéb közhatalmi bevételek  </t>
  </si>
  <si>
    <t xml:space="preserve">Vagyoni tipusú adók  </t>
  </si>
  <si>
    <t xml:space="preserve">Értékesítési és forgalmi adók  </t>
  </si>
  <si>
    <t xml:space="preserve">Fogyasztási adók  </t>
  </si>
  <si>
    <t xml:space="preserve">Gépjárműadók </t>
  </si>
  <si>
    <t xml:space="preserve">Egyéb áruhasználati és szolgáltatási adók </t>
  </si>
  <si>
    <t>B65</t>
  </si>
  <si>
    <t>Működési célú garancia- és kezességvállalásból származó megtérülések ÁH kívülről</t>
  </si>
  <si>
    <t>Működési célú visszatérítendő támogatások, kölcsönök visszatérülése az Európai Uniótól</t>
  </si>
  <si>
    <t>B64</t>
  </si>
  <si>
    <t>7.1</t>
  </si>
  <si>
    <t>7.2</t>
  </si>
  <si>
    <t>7.3</t>
  </si>
  <si>
    <t>7.4</t>
  </si>
  <si>
    <t>7.5</t>
  </si>
  <si>
    <t>Működési célú visszatérítendő támogatások, kölcsönök visszatérülése ÁH kívülről</t>
  </si>
  <si>
    <t>Egyéb működési célú átvett pénzeszközök</t>
  </si>
  <si>
    <t>Felhalmozási célú garancia- és kezességvállalásból származó megtérülések ÁH kívülről</t>
  </si>
  <si>
    <t>Felhalmozási célú visszatérítendő támogatások, kölcsönök visszatérülése az Európai Uniótól</t>
  </si>
  <si>
    <t>Felhalmozási célú visszatérítendő támogatások, kölcsönök visszatérülése ÁH kívülről</t>
  </si>
  <si>
    <t>B74</t>
  </si>
  <si>
    <t>Egyéb felhalmozási célú átvett pénzeszközök</t>
  </si>
  <si>
    <t>8.1</t>
  </si>
  <si>
    <t>8.2</t>
  </si>
  <si>
    <t>8.3</t>
  </si>
  <si>
    <t>8.4</t>
  </si>
  <si>
    <t>8.5</t>
  </si>
  <si>
    <t>B75</t>
  </si>
  <si>
    <t>B17</t>
  </si>
  <si>
    <t>13.1</t>
  </si>
  <si>
    <t>13.2</t>
  </si>
  <si>
    <t>13.3</t>
  </si>
  <si>
    <t xml:space="preserve">Lekötött bankbetétek megszüntetése </t>
  </si>
  <si>
    <t xml:space="preserve">    14.1</t>
  </si>
  <si>
    <t xml:space="preserve">    14.2</t>
  </si>
  <si>
    <t xml:space="preserve">    14.3</t>
  </si>
  <si>
    <t xml:space="preserve">    14.4</t>
  </si>
  <si>
    <t xml:space="preserve">    14.5</t>
  </si>
  <si>
    <t>Működési célú v.tér. tám., kölcsönök vtér.kormányoktól és más nemzetközi szervezetektől</t>
  </si>
  <si>
    <t>Felhalmozási célú v.tér.tám., kölcsönök v.tér. kormányoktól és más nemzetközi szervezetektől</t>
  </si>
  <si>
    <t>Pályázati céltartalék</t>
  </si>
  <si>
    <t>Egyéb céltartalék</t>
  </si>
  <si>
    <t>6.5</t>
  </si>
  <si>
    <t>Működési célú visszatérítendő támogatások, kölcsönök visszatérülése az EU-tól</t>
  </si>
  <si>
    <t>K</t>
  </si>
  <si>
    <t>Ö</t>
  </si>
  <si>
    <t>K:</t>
  </si>
  <si>
    <t>Ö:</t>
  </si>
  <si>
    <t>Jövedelemadók</t>
  </si>
  <si>
    <t>B31</t>
  </si>
  <si>
    <t>4.7</t>
  </si>
  <si>
    <t/>
  </si>
  <si>
    <t>Jogcím száma</t>
  </si>
  <si>
    <t>Mennyiségi egység</t>
  </si>
  <si>
    <t>Fajlagos összeg</t>
  </si>
  <si>
    <t>1</t>
  </si>
  <si>
    <t>I.1.a</t>
  </si>
  <si>
    <t>Önkormányzati hivatal működésének támogatása - elismert hivatali létszám alapján</t>
  </si>
  <si>
    <t>elismert hivatali létszám</t>
  </si>
  <si>
    <t>2</t>
  </si>
  <si>
    <t>I.1.a - V.</t>
  </si>
  <si>
    <t>Önkormányzati hivatal működésének támogatása - beszámítás után</t>
  </si>
  <si>
    <t>forint</t>
  </si>
  <si>
    <t>I.1.b Település-üzemeltetéshez kapcsolódó feladatellátás támogatása</t>
  </si>
  <si>
    <t>I.1.b</t>
  </si>
  <si>
    <t>4</t>
  </si>
  <si>
    <t>I.1.b - V.</t>
  </si>
  <si>
    <t>5</t>
  </si>
  <si>
    <t>I.1.ba</t>
  </si>
  <si>
    <t>hektár</t>
  </si>
  <si>
    <t>6</t>
  </si>
  <si>
    <t>I.1.ba - V.</t>
  </si>
  <si>
    <t>7</t>
  </si>
  <si>
    <t>I.1.bb</t>
  </si>
  <si>
    <t>km</t>
  </si>
  <si>
    <t>8</t>
  </si>
  <si>
    <t>I.1.bb - V.</t>
  </si>
  <si>
    <t>9</t>
  </si>
  <si>
    <t>I.1.bc</t>
  </si>
  <si>
    <t>m2</t>
  </si>
  <si>
    <t>10</t>
  </si>
  <si>
    <t>I.1.bc - V.</t>
  </si>
  <si>
    <t>11</t>
  </si>
  <si>
    <t>I.1.bd</t>
  </si>
  <si>
    <t>12</t>
  </si>
  <si>
    <t>I.1.bd - V.</t>
  </si>
  <si>
    <t>13</t>
  </si>
  <si>
    <t>I.1.c</t>
  </si>
  <si>
    <t>Egyéb önkormányzati feladatok támogatása</t>
  </si>
  <si>
    <t>14</t>
  </si>
  <si>
    <t>I.1.c - V.</t>
  </si>
  <si>
    <t>Egyéb önkormányzati feladatok támogatása - beszámítás után</t>
  </si>
  <si>
    <t>15</t>
  </si>
  <si>
    <t>I.1.d</t>
  </si>
  <si>
    <t>Lakott külterülettel kapcsolatos feladatok támogatása</t>
  </si>
  <si>
    <t>külterületi lakos</t>
  </si>
  <si>
    <t>16</t>
  </si>
  <si>
    <t>I.1.d - V.</t>
  </si>
  <si>
    <t>Lakott külterülettel kapcsolatos feladatok támogatása - beszámítás után</t>
  </si>
  <si>
    <t>17</t>
  </si>
  <si>
    <t>I.1.e</t>
  </si>
  <si>
    <t xml:space="preserve">idegenforgalmi adóforint </t>
  </si>
  <si>
    <t>18</t>
  </si>
  <si>
    <t>I.1.e - V.</t>
  </si>
  <si>
    <t>Üdülőhelyi feladatok támogatása - beszámítás után</t>
  </si>
  <si>
    <t>19</t>
  </si>
  <si>
    <t>I.1. - V.</t>
  </si>
  <si>
    <t>A települési önkormányzatok működésének támogatása beszámítás és kiegészítés után</t>
  </si>
  <si>
    <t>20</t>
  </si>
  <si>
    <t>V. Info</t>
  </si>
  <si>
    <t>Beszámítás</t>
  </si>
  <si>
    <t>21</t>
  </si>
  <si>
    <t>V. I.1. kiegészítés</t>
  </si>
  <si>
    <t>I.1. jogcímekhez kapcsolódó kiegészítés</t>
  </si>
  <si>
    <t>22</t>
  </si>
  <si>
    <t>I.2.</t>
  </si>
  <si>
    <t>Nem közművel összegyűjtött háztartási szennyvíz ártalmatlanítása</t>
  </si>
  <si>
    <t>m3</t>
  </si>
  <si>
    <t>23</t>
  </si>
  <si>
    <t>I.3.</t>
  </si>
  <si>
    <t>24</t>
  </si>
  <si>
    <t>Határátkelőhelyek fenntartásának támogatása</t>
  </si>
  <si>
    <t>ki- és belépési adatok</t>
  </si>
  <si>
    <t>25</t>
  </si>
  <si>
    <t>26</t>
  </si>
  <si>
    <t xml:space="preserve">I. </t>
  </si>
  <si>
    <t>A helyi önkormányzatok működésének általános támogatása összesen</t>
  </si>
  <si>
    <t>27</t>
  </si>
  <si>
    <t>II.1. (1) 1</t>
  </si>
  <si>
    <t>28</t>
  </si>
  <si>
    <t>II.1. (2) 1</t>
  </si>
  <si>
    <t>29</t>
  </si>
  <si>
    <t>II.1. (3) 1</t>
  </si>
  <si>
    <t>30</t>
  </si>
  <si>
    <t>II.1. (1) 2</t>
  </si>
  <si>
    <t>31</t>
  </si>
  <si>
    <t>II.1. (2) 2</t>
  </si>
  <si>
    <t>32</t>
  </si>
  <si>
    <t>II.1. (3) 2</t>
  </si>
  <si>
    <t>33</t>
  </si>
  <si>
    <t>34</t>
  </si>
  <si>
    <t>35</t>
  </si>
  <si>
    <t>II.2. (1) 1</t>
  </si>
  <si>
    <t>36</t>
  </si>
  <si>
    <t>II.2. (8) 1</t>
  </si>
  <si>
    <t>37</t>
  </si>
  <si>
    <t>II.2. (1) 2</t>
  </si>
  <si>
    <t>38</t>
  </si>
  <si>
    <t xml:space="preserve">II.3. Társulás által fenntartott óvodákba bejáró gyermekek utaztatásának támogatása </t>
  </si>
  <si>
    <t>39</t>
  </si>
  <si>
    <t>II.3. 1</t>
  </si>
  <si>
    <t>40</t>
  </si>
  <si>
    <t>II.3. 2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</si>
  <si>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</si>
  <si>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</si>
  <si>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</si>
  <si>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</si>
  <si>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</si>
  <si>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</si>
  <si>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</si>
  <si>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</si>
  <si>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</si>
  <si>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</si>
  <si>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 xml:space="preserve">II. </t>
  </si>
  <si>
    <t>A települési önkormányzatok egyes köznevelési feladatainak támogatása</t>
  </si>
  <si>
    <t>51</t>
  </si>
  <si>
    <t>III.2.</t>
  </si>
  <si>
    <t>A települési önkormányzatok szociális feladatainak egyéb támogatása</t>
  </si>
  <si>
    <t>52</t>
  </si>
  <si>
    <t>III.3.a</t>
  </si>
  <si>
    <t>számított létszám</t>
  </si>
  <si>
    <t>53</t>
  </si>
  <si>
    <t>III.3.b</t>
  </si>
  <si>
    <t>54</t>
  </si>
  <si>
    <t>III.3.c (1)</t>
  </si>
  <si>
    <t>55</t>
  </si>
  <si>
    <t>III.3.c (2)</t>
  </si>
  <si>
    <t>56</t>
  </si>
  <si>
    <t>57</t>
  </si>
  <si>
    <t>58</t>
  </si>
  <si>
    <t>III.3.e</t>
  </si>
  <si>
    <t>59</t>
  </si>
  <si>
    <t>III.3.f (1)</t>
  </si>
  <si>
    <t>60</t>
  </si>
  <si>
    <t>III.3.f (2)</t>
  </si>
  <si>
    <t>61</t>
  </si>
  <si>
    <t>III.3.f (3)</t>
  </si>
  <si>
    <t>62</t>
  </si>
  <si>
    <t>III.3.f (4)</t>
  </si>
  <si>
    <t>III.3.g Fogyatékos és demens személyek nappali intézményi ellátása</t>
  </si>
  <si>
    <t>63</t>
  </si>
  <si>
    <t>III.3.g (1)</t>
  </si>
  <si>
    <t>64</t>
  </si>
  <si>
    <t>III.3.g (2)</t>
  </si>
  <si>
    <t>65</t>
  </si>
  <si>
    <t>III.3.g (3)</t>
  </si>
  <si>
    <t>66</t>
  </si>
  <si>
    <t>III.3.g (4)</t>
  </si>
  <si>
    <t>67</t>
  </si>
  <si>
    <t>III.3.g (5)</t>
  </si>
  <si>
    <t>68</t>
  </si>
  <si>
    <t>III.3.g (6)</t>
  </si>
  <si>
    <t>69</t>
  </si>
  <si>
    <t>III.3.g (7)</t>
  </si>
  <si>
    <t>70</t>
  </si>
  <si>
    <t>III.3.g (8)</t>
  </si>
  <si>
    <t>III.3.h Pszichiátriai és szenvedélybetegek nappali intézményi ellátása</t>
  </si>
  <si>
    <t>71</t>
  </si>
  <si>
    <t>III.3.h (1)</t>
  </si>
  <si>
    <t>72</t>
  </si>
  <si>
    <t>III.3.h (2)</t>
  </si>
  <si>
    <t>73</t>
  </si>
  <si>
    <t>III.3.h (3)</t>
  </si>
  <si>
    <t>74</t>
  </si>
  <si>
    <t>III.3.h (4)</t>
  </si>
  <si>
    <t>75</t>
  </si>
  <si>
    <t>III.3.h (5)</t>
  </si>
  <si>
    <t>76</t>
  </si>
  <si>
    <t>III.3.h (6)</t>
  </si>
  <si>
    <t>77</t>
  </si>
  <si>
    <t>III.3.h (7)</t>
  </si>
  <si>
    <t>78</t>
  </si>
  <si>
    <t>III.3.h (8)</t>
  </si>
  <si>
    <t>79</t>
  </si>
  <si>
    <t>III.3.i (1)</t>
  </si>
  <si>
    <t>80</t>
  </si>
  <si>
    <t>III.3.i (2)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</si>
  <si>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</si>
  <si>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</si>
  <si>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</si>
  <si>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</si>
  <si>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</si>
  <si>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</si>
  <si>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</si>
  <si>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</si>
  <si>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</si>
  <si>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</si>
  <si>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</si>
  <si>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III.3.k (1)</t>
  </si>
  <si>
    <t>92</t>
  </si>
  <si>
    <t>III.3.k (6)</t>
  </si>
  <si>
    <t>III. 4. A települési önkormányzatok által biztosított egyes szociális szakosított ellátások, valamint a gyermekek átmeneti gondozásával kapcsolatos feladatok támogatása</t>
  </si>
  <si>
    <t>93</t>
  </si>
  <si>
    <t>III.4.a</t>
  </si>
  <si>
    <t>A finanszírozás szempontjából elismert szakmai dolgozók bértámogatása</t>
  </si>
  <si>
    <t>94</t>
  </si>
  <si>
    <t>III.4.b</t>
  </si>
  <si>
    <t>Intézmény-üzemeltetési támogatás</t>
  </si>
  <si>
    <t>95</t>
  </si>
  <si>
    <t>III.5.a</t>
  </si>
  <si>
    <t>96</t>
  </si>
  <si>
    <t>III.5.b</t>
  </si>
  <si>
    <t>97</t>
  </si>
  <si>
    <t>98</t>
  </si>
  <si>
    <t>99</t>
  </si>
  <si>
    <t>III.</t>
  </si>
  <si>
    <t>A települési önkormányzatok szociális, gyermekjóléti és gyermekétkeztetési feladatainak támogatása</t>
  </si>
  <si>
    <t>100</t>
  </si>
  <si>
    <t>101</t>
  </si>
  <si>
    <t>feladategység</t>
  </si>
  <si>
    <t>103</t>
  </si>
  <si>
    <t>104</t>
  </si>
  <si>
    <t>105</t>
  </si>
  <si>
    <t>106</t>
  </si>
  <si>
    <t>Könyvtári, közművelődési és múzeumi feladatok támogatása</t>
  </si>
  <si>
    <t>107</t>
  </si>
  <si>
    <t>IV.1.a</t>
  </si>
  <si>
    <t>108</t>
  </si>
  <si>
    <t>IV.1.b</t>
  </si>
  <si>
    <t>109</t>
  </si>
  <si>
    <t>IV.1.c</t>
  </si>
  <si>
    <t>110</t>
  </si>
  <si>
    <t>IV.1.d</t>
  </si>
  <si>
    <t>111</t>
  </si>
  <si>
    <t>IV.1.e</t>
  </si>
  <si>
    <t>112</t>
  </si>
  <si>
    <t>IV.1.f</t>
  </si>
  <si>
    <t>113</t>
  </si>
  <si>
    <t>IV.1.g</t>
  </si>
  <si>
    <t>114</t>
  </si>
  <si>
    <t>IV.1.h</t>
  </si>
  <si>
    <t>115</t>
  </si>
  <si>
    <t>IV.1.i</t>
  </si>
  <si>
    <t>116</t>
  </si>
  <si>
    <t>IV.1.</t>
  </si>
  <si>
    <t>A települési önkormányzatok által fenntartott, illetve támogatott előadó-művészeti szervezetek támogatása</t>
  </si>
  <si>
    <t>117</t>
  </si>
  <si>
    <t>IV.2.a</t>
  </si>
  <si>
    <t>IV.2.aa A nemzeti minősítésű színházművészeti szervezetek</t>
  </si>
  <si>
    <t>118</t>
  </si>
  <si>
    <t>IV.2.aa</t>
  </si>
  <si>
    <t>támogatása összesen</t>
  </si>
  <si>
    <t>119</t>
  </si>
  <si>
    <t>IV.2.aaa</t>
  </si>
  <si>
    <t xml:space="preserve">művészeti támogatása </t>
  </si>
  <si>
    <t>120</t>
  </si>
  <si>
    <t>IV.2.aab</t>
  </si>
  <si>
    <t xml:space="preserve">létesítmény-gazdálkodási célú működési támogatása </t>
  </si>
  <si>
    <t>IV.2.ab A kiemelt minősítésű színházművészeti szervezetek</t>
  </si>
  <si>
    <t>121</t>
  </si>
  <si>
    <t>IV.2.ab</t>
  </si>
  <si>
    <t>122</t>
  </si>
  <si>
    <t>IV.2.aba</t>
  </si>
  <si>
    <t>művészeti támogatása</t>
  </si>
  <si>
    <t>123</t>
  </si>
  <si>
    <t>IV.2.abb</t>
  </si>
  <si>
    <t>124</t>
  </si>
  <si>
    <t>IV.2.b</t>
  </si>
  <si>
    <t>IV.2.ba A nemzeti minősítésű táncművészeti szervezetek</t>
  </si>
  <si>
    <t>125</t>
  </si>
  <si>
    <t>IV.2.ba</t>
  </si>
  <si>
    <t>126</t>
  </si>
  <si>
    <t>IV.2.baa</t>
  </si>
  <si>
    <t>127</t>
  </si>
  <si>
    <t>IV.2.bab</t>
  </si>
  <si>
    <t>létesítmény-gazdálkodási célú működési támogatása</t>
  </si>
  <si>
    <t>IV.2.bb A kiemelt minősítésű táncművészeti szervezetek</t>
  </si>
  <si>
    <t>128</t>
  </si>
  <si>
    <t>IV.2.bb</t>
  </si>
  <si>
    <t>129</t>
  </si>
  <si>
    <t>IV.2.bba</t>
  </si>
  <si>
    <t>130</t>
  </si>
  <si>
    <t>IV.2.bbb</t>
  </si>
  <si>
    <t>IV.2.c</t>
  </si>
  <si>
    <t>132</t>
  </si>
  <si>
    <t>IV.2.ca</t>
  </si>
  <si>
    <t>133</t>
  </si>
  <si>
    <t>IV.2.cb</t>
  </si>
  <si>
    <t>134</t>
  </si>
  <si>
    <t>IV.2.</t>
  </si>
  <si>
    <t>135</t>
  </si>
  <si>
    <t>IV.</t>
  </si>
  <si>
    <t>A települési önkormányzatok kulturális feladatainak támogatása</t>
  </si>
  <si>
    <t>3.1</t>
  </si>
  <si>
    <t>3.2</t>
  </si>
  <si>
    <t>3.3</t>
  </si>
  <si>
    <t xml:space="preserve">Forgatási célú külföldi értékpapírok beváltása, értékesítése </t>
  </si>
  <si>
    <t xml:space="preserve">Befektetési célú külföldi értékpapírok beváltása, értékesítése </t>
  </si>
  <si>
    <t xml:space="preserve">Külföldi értékpapírok kibocsátása </t>
  </si>
  <si>
    <t>Hitelek, kölcsönök felvétele külföldi kormányoktól és nemzetközi szervezetektől</t>
  </si>
  <si>
    <t xml:space="preserve">Hitelek, kölcsönök felvétele külföldi pénzintézetektől </t>
  </si>
  <si>
    <t>2018.</t>
  </si>
  <si>
    <t>Normatív állami támogatás összesen:</t>
  </si>
  <si>
    <t>Kamat+költség</t>
  </si>
  <si>
    <t xml:space="preserve">   polgármester, alpolgárm</t>
  </si>
  <si>
    <t>Műv.Ház tetőfelújítás hitele</t>
  </si>
  <si>
    <t>Lakhatáshoz nyújtott települési támogatás</t>
  </si>
  <si>
    <t>Tartósan beteg hozzátart.ápolását végzők támogatása</t>
  </si>
  <si>
    <t>Közszolgáltatási díj átvállalása</t>
  </si>
  <si>
    <t>Rk.települési tám. - gyermekek rászorultsága</t>
  </si>
  <si>
    <t>Rk.települési tám. - létfenntartás, katasztrófahelyzet</t>
  </si>
  <si>
    <t>Köztemetés</t>
  </si>
  <si>
    <t>Rendszeres gyermekvédelmi kedvezmény</t>
  </si>
  <si>
    <t>Normatíva átadása</t>
  </si>
  <si>
    <t>Kölcsön</t>
  </si>
  <si>
    <t>Bonyhádi Kosárlabda Sportegyesület</t>
  </si>
  <si>
    <t>Ügyeletre</t>
  </si>
  <si>
    <t>Önkéntes Tűzoltó Egyesület</t>
  </si>
  <si>
    <t>Egyéb működési célú támogatások ÁH belülre</t>
  </si>
  <si>
    <t>Jegyzői bérre</t>
  </si>
  <si>
    <t>Kisdorog, Kismányok</t>
  </si>
  <si>
    <t>304. cím összesen:</t>
  </si>
  <si>
    <t>Közfoglalkoztatásra</t>
  </si>
  <si>
    <t>2019. évi</t>
  </si>
  <si>
    <t xml:space="preserve">   Tartalékok</t>
  </si>
  <si>
    <t>KIADÁSOK ÖSSZESEN: (4.+5.)</t>
  </si>
  <si>
    <t>135. cím összesen:</t>
  </si>
  <si>
    <t>206. cím összesen:</t>
  </si>
  <si>
    <t>Működési célú visszatérítendő támogatások, kölcsönök visszatérülése államháztartáson kívülről</t>
  </si>
  <si>
    <t>392. cím összesen:</t>
  </si>
  <si>
    <t>390.cím összesen:</t>
  </si>
  <si>
    <t>Betétek megszüntetése</t>
  </si>
  <si>
    <t>Forgatási célú külföldi értékpapírok beváltása,  értékesítése</t>
  </si>
  <si>
    <t>Befektetési célú külföldi értékpapírok beváltása,  értékesítése</t>
  </si>
  <si>
    <t>Külföldi értékpapírok kibocsátása</t>
  </si>
  <si>
    <t>Külföldi hitelek, kölcsönök felvétele</t>
  </si>
  <si>
    <t>Tartalékok (2.1.+2.3.)</t>
  </si>
  <si>
    <t>3.4</t>
  </si>
  <si>
    <t>3.5</t>
  </si>
  <si>
    <r>
      <t xml:space="preserve">   Felhalmozási költségvetés kiadásai </t>
    </r>
    <r>
      <rPr>
        <sz val="8"/>
        <rFont val="Times New Roman CE"/>
        <charset val="238"/>
      </rPr>
      <t>(3.1.+3.3.+3.5.)</t>
    </r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</si>
  <si>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</si>
  <si>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</si>
  <si>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</si>
  <si>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</si>
  <si>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</si>
  <si>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</si>
  <si>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6.6</t>
  </si>
  <si>
    <t>Pénzeszközök lekötött betétként elhelyezése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</si>
  <si>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</si>
  <si>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</si>
  <si>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</si>
  <si>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</si>
  <si>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Hitelek, kölcsönök törlesztése külföldi pénzintézeteknek</t>
  </si>
  <si>
    <t>Adóssághoz nem kapcsolódó származékos ügyletek</t>
  </si>
  <si>
    <t>Váltókiadások</t>
  </si>
  <si>
    <t>KIADÁSOK ÖSSZESEN: (4+11)</t>
  </si>
  <si>
    <t>FINANSZÍROZÁSI KIADÁSOK ÖSSZESEN: (5.+…+9.)</t>
  </si>
  <si>
    <t>Váltóbevételek</t>
  </si>
  <si>
    <t>K93</t>
  </si>
  <si>
    <t>K94</t>
  </si>
  <si>
    <t>K9</t>
  </si>
  <si>
    <t>Forintban</t>
  </si>
  <si>
    <t>Tulajdonosi kölcsönök kiadásai</t>
  </si>
  <si>
    <t>K919</t>
  </si>
  <si>
    <t>K925</t>
  </si>
  <si>
    <t>a) Bejárati ajtók behúzóval való ellátása (6 db kétszárnyú ajtó)</t>
  </si>
  <si>
    <t>a) Utcai csapadék elvezetés járda alá helyezése</t>
  </si>
  <si>
    <t>b) Hátsó oldali csapadékvíz elvezetés kilalakítása</t>
  </si>
  <si>
    <t>2. Városi Könyvtár</t>
  </si>
  <si>
    <t>3. Művelődési Központ</t>
  </si>
  <si>
    <t>4. Gondozási Központ</t>
  </si>
  <si>
    <t>5. Völgységi Múzeum</t>
  </si>
  <si>
    <t>Fonyód Tábor felújítás</t>
  </si>
  <si>
    <t>Mezőföldvíz felújítások</t>
  </si>
  <si>
    <t>Szent I. u. 1. I. em. 2. felújítás</t>
  </si>
  <si>
    <t>Sportcsarnok felújítás</t>
  </si>
  <si>
    <t>Körforgalom építés</t>
  </si>
  <si>
    <t>Forintban !</t>
  </si>
  <si>
    <t>adatok Ft-ban</t>
  </si>
  <si>
    <t>Egyéb gép beszerzés</t>
  </si>
  <si>
    <t>Alapítványok támogatása</t>
  </si>
  <si>
    <t>Termál Kft. Működési támogatás</t>
  </si>
  <si>
    <t>KLIK</t>
  </si>
  <si>
    <t xml:space="preserve">Zeneiskola térítési díj </t>
  </si>
  <si>
    <t>Kiegészítő gyermekvédelmi támogatás</t>
  </si>
  <si>
    <t>Munkabér és járulékok időarányos többletkifizetésére</t>
  </si>
  <si>
    <t xml:space="preserve">Felhalmozási célú önkormányzati támogatások </t>
  </si>
  <si>
    <t>221. cím összesen:</t>
  </si>
  <si>
    <t>Foglalkoztatási paktumra</t>
  </si>
  <si>
    <t>Nemzetgazdasági Minisztérium</t>
  </si>
  <si>
    <t>No.</t>
  </si>
  <si>
    <t>Jogcím megnevezése</t>
  </si>
  <si>
    <t>Forint</t>
  </si>
  <si>
    <t>Támogatás összesen</t>
  </si>
  <si>
    <t>A zöldterület-gazdálkodással kapcsolatos feladatok ellátásának támogatása</t>
  </si>
  <si>
    <t>Közvilágítás fenntartásának támogatása</t>
  </si>
  <si>
    <t>Köztemető fenntartással kapcsolatos feladatok támogatása</t>
  </si>
  <si>
    <t>Közutak fenntartásának támogatása</t>
  </si>
  <si>
    <t>Támogatás összesen - beszámítás után</t>
  </si>
  <si>
    <t>A zöldterület-gazdálkodással kapcsolatos feladatok ellátásának támogatása - beszámítás után</t>
  </si>
  <si>
    <t>Közvilágítás fenntartásának támogatása - beszámítás után</t>
  </si>
  <si>
    <t>Köztemető fenntartással kapcsolatos feladatok támogatása - beszámítás után</t>
  </si>
  <si>
    <t>Közutak fenntartásának támogatása - beszámítás után</t>
  </si>
  <si>
    <t>V. Info 2</t>
  </si>
  <si>
    <t>Nem teljesült beszámítás/szolidaritási hozzájárulás alapja</t>
  </si>
  <si>
    <t>SZH</t>
  </si>
  <si>
    <t>Szolidaritási hozzájárulás</t>
  </si>
  <si>
    <t>I.5.</t>
  </si>
  <si>
    <t>A 2016. évről áthúzódó bérkompenzáció támogatása</t>
  </si>
  <si>
    <t>Óvodapedagógusok elismert létszáma</t>
  </si>
  <si>
    <t>pedagógus szakképzettséggel nem rendelkező, óvodapedagógusok nevelő munkáját közvetlenül segítők száma a Köznev. tv. 2. melléklete szerint</t>
  </si>
  <si>
    <t>pedagógus szakképzettséggel rendelkező, óvodapedagógusok nevelő munkáját közvetlenül segítők száma a Köznev. tv. 2. melléklete szerint</t>
  </si>
  <si>
    <t>II.1. (11) 1</t>
  </si>
  <si>
    <t>II.1. (12) 1</t>
  </si>
  <si>
    <t>II.1. (13) 1</t>
  </si>
  <si>
    <t xml:space="preserve">II.1. (11) 2 </t>
  </si>
  <si>
    <t xml:space="preserve">II.1. (12) 2 </t>
  </si>
  <si>
    <t xml:space="preserve">II.1. (13) 2 </t>
  </si>
  <si>
    <t>Óvoda napi nyitvatartási ideje eléri a nyolc órát</t>
  </si>
  <si>
    <t>Óvoda napi nyitvatartási ideje nem éri el a nyolc órát, de eléri a hat órát</t>
  </si>
  <si>
    <t>II.2. (6) 2</t>
  </si>
  <si>
    <t xml:space="preserve">8 hónap </t>
  </si>
  <si>
    <t>4 hónap</t>
  </si>
  <si>
    <t>II.4. Kiegészítő támogatás az óvodapedagógusok minősítéséből adódó többletkiadásokhoz</t>
  </si>
  <si>
    <t>II.4.a (1)</t>
  </si>
  <si>
    <t>II.4.b (1)</t>
  </si>
  <si>
    <t>II.4.a (2)</t>
  </si>
  <si>
    <t>II.4.b (2)</t>
  </si>
  <si>
    <t>II.4.a (3)</t>
  </si>
  <si>
    <t>II.4.b (3)</t>
  </si>
  <si>
    <t>II.4.a (4)</t>
  </si>
  <si>
    <t>II.4.b (4)</t>
  </si>
  <si>
    <t>II.4.a (5)</t>
  </si>
  <si>
    <t>II.4.b (5)</t>
  </si>
  <si>
    <t>II.4.a (6)</t>
  </si>
  <si>
    <t>II.4.b (6)</t>
  </si>
  <si>
    <t>II.4.a (7)</t>
  </si>
  <si>
    <t>II.4.b (7)</t>
  </si>
  <si>
    <t>II.4.a (8)</t>
  </si>
  <si>
    <t>II.4.b (8)</t>
  </si>
  <si>
    <t>Család- és gyermekjóléti szolgálat</t>
  </si>
  <si>
    <t>Család- és gyermekjóléti központ</t>
  </si>
  <si>
    <t>szociális étkeztetés</t>
  </si>
  <si>
    <t>szociális étkeztetés - társulás által történő feladatellátás</t>
  </si>
  <si>
    <t>III.3.da</t>
  </si>
  <si>
    <t>házi segítségnyújtás- szociális segítés</t>
  </si>
  <si>
    <t>III.3.db (1)</t>
  </si>
  <si>
    <t>házi segítségnyújtás- személyi gondozás</t>
  </si>
  <si>
    <t>III.3.db (2)</t>
  </si>
  <si>
    <t>házi segítségnyújtás- személyi gondozás -  társulás által történő feladatellátás</t>
  </si>
  <si>
    <t>falugondnoki vagy tanyagondnoki szolgáltatás összesen</t>
  </si>
  <si>
    <t>időskorúak nappali intézményi ellátása</t>
  </si>
  <si>
    <t>időskorúak nappali intézményi ellátása - társulás által történő feladatellátás</t>
  </si>
  <si>
    <t>foglalkoztatási támogatásban részesülő időskorúak nappali intézményben ellátottak száma</t>
  </si>
  <si>
    <t>foglalkoztatási támogatásban részesülő időskorúak nappali intézményben ellátottak száma - társulás által történő feladatellátás</t>
  </si>
  <si>
    <t>fogyatékos személyek nappali intézményi ellátása</t>
  </si>
  <si>
    <t>fogyatékos személyek nappali intézményi ellátása - társulás által történő feladatellátás</t>
  </si>
  <si>
    <t>foglalkoztatási támogatásban részesülő fogyatékos nappali intézményben ellátottak száma</t>
  </si>
  <si>
    <t>foglalkoztatási támogatásban részesülő fogyatékos nappali intézményben ellátottak száma - társulás által történő feladatellátás</t>
  </si>
  <si>
    <t>demens személyek nappali intézményi ellátása</t>
  </si>
  <si>
    <t>demens személyek nappali intézményi ellátása - társulás által történő feladatellátás</t>
  </si>
  <si>
    <t>foglalkoztatási támogatásban részesülő, nappali intézményben ellátott demens személyek száma</t>
  </si>
  <si>
    <t>foglalkoztatási támogatásban részesülő, nappali intézményben ellátott demens személyek száma - társulás által történő feladatellátás</t>
  </si>
  <si>
    <t>pszichiátriai betegek nappali intézményi ellátása</t>
  </si>
  <si>
    <t>pszichiátriai betegek nappali intézményi ellátása - társulás által történő feladatellátás</t>
  </si>
  <si>
    <t>foglalkoztatási támogatásban részesülő, nappali intézményben ellátott pszichiátriai betegek száma</t>
  </si>
  <si>
    <t>foglalkoztatási támogatásban részesülő, nappali intézményben ellátott pszichiátriai betegek száma - társulás által történő feladatellátás</t>
  </si>
  <si>
    <t>szenvedélybetegek nappali intézményi ellátása</t>
  </si>
  <si>
    <t>szenvedélybetegek nappali intézményi ellátása - társulás által történő feladatellátás</t>
  </si>
  <si>
    <t>foglalkoztatási támogatásban részesülő, nappali intézményben ellátott szenvedélybetegek száma</t>
  </si>
  <si>
    <t>foglalkoztatási támogatásban részesülő, nappali intézményben ellátott szenvedélybetegek száma - társulás által történő feladatellátás</t>
  </si>
  <si>
    <t>hajléktalanok nappali intézményi ellátása</t>
  </si>
  <si>
    <t>hajléktalanok nappali intézményi ellátása - társulás által történő feladatellátás</t>
  </si>
  <si>
    <t>családi bölcsőde</t>
  </si>
  <si>
    <t>családi bölcsőde - társulás által történő feladatellátás</t>
  </si>
  <si>
    <t>hajléktalanok átmeneti szállása, éjjeli menedékhely összesen</t>
  </si>
  <si>
    <t>hajléktalanok átmeneti szállása, éjjeli menedékhely összesen - társulás által történő feladatellátás</t>
  </si>
  <si>
    <t>III.3.k (11)</t>
  </si>
  <si>
    <t xml:space="preserve">kizárólag lakhatási szolgáltatás </t>
  </si>
  <si>
    <t>támogató szolgáltatás - alaptámogatás</t>
  </si>
  <si>
    <t>támogató szolgáltatás - teljesítménytámogatás</t>
  </si>
  <si>
    <t>pszichiátriai betegek részére nyújtott közösségi alapellátás - alaptámogatás</t>
  </si>
  <si>
    <t>pszichiátriai betegek részére nyújtott közösségi alapellátás - teljesítménytámogatás</t>
  </si>
  <si>
    <t>szenvedélybetegek részére nyújtott közösségi alapellátás - alaptámogatás</t>
  </si>
  <si>
    <t>szenvedélybetegek részére nyújtott közösségi alapellátás - teljesítménytámogatás</t>
  </si>
  <si>
    <t>A finanszírozás szempontjából elismert dolgozók bértámogatása</t>
  </si>
  <si>
    <t>Gyermekétkeztetés üzemeltetési támogatása</t>
  </si>
  <si>
    <t>III.6.</t>
  </si>
  <si>
    <t>A rászoruló gyermekek szünidei étkeztetésének támogatása</t>
  </si>
  <si>
    <t xml:space="preserve">Megyei hatókörű városi múzeumok feladatainak támogatása </t>
  </si>
  <si>
    <t xml:space="preserve">Megyeszékhely megyei jogú városok és Szentendre Város Önkormányzata közművelődési feladatainak támogatása </t>
  </si>
  <si>
    <t>Települési önkormányzatok nyilvános könyvtári és a közművelődési feladatainak támogatása</t>
  </si>
  <si>
    <t>Települési önkormányzatok muzeális intézményi feladatainak támogatása</t>
  </si>
  <si>
    <t xml:space="preserve">Budapest Főváros Önkormányzata múzeumi, könyvtári és közművelődési feladatainak támogatása </t>
  </si>
  <si>
    <t>Fővárosi kerületi önkormányzatok közművelődési feladatainak támogatása</t>
  </si>
  <si>
    <t>A települési önkormányzatok könyvtári célú érdekeltségnövelő támogatása</t>
  </si>
  <si>
    <t>131</t>
  </si>
  <si>
    <t>Könyvtári, közművelődési és műzeumi feladatok támogatása összesen</t>
  </si>
  <si>
    <t>Színházművészeti szervezetek támogatása</t>
  </si>
  <si>
    <t>136</t>
  </si>
  <si>
    <t>137</t>
  </si>
  <si>
    <t>138</t>
  </si>
  <si>
    <t>139</t>
  </si>
  <si>
    <t>Táncművészeti szervezetek támogatása</t>
  </si>
  <si>
    <t>140</t>
  </si>
  <si>
    <t>141</t>
  </si>
  <si>
    <t>142</t>
  </si>
  <si>
    <t>143</t>
  </si>
  <si>
    <t>144</t>
  </si>
  <si>
    <t>145</t>
  </si>
  <si>
    <t>Zeneművészeti szervezetek támogatása</t>
  </si>
  <si>
    <t>Nemzeti és kiemelt minősítésű zenekarok támogatása</t>
  </si>
  <si>
    <t>Nemzeti és kiemelt minősítésű énekkarok támogatása</t>
  </si>
  <si>
    <t>A települési önkormányzatok által fenntartott, illetve támogatott előadó-művészeti szervezetek támogatása összesen</t>
  </si>
  <si>
    <t>2019.</t>
  </si>
  <si>
    <t>Forintban!</t>
  </si>
  <si>
    <t>Gép, berendezés beszerzése</t>
  </si>
  <si>
    <t>2014, 2015, 2016</t>
  </si>
  <si>
    <t>Belföldi értékpapírok kiadásai (6.1. + … + 6.6.)</t>
  </si>
  <si>
    <t>Külföldi finanszírozás kiadásai (8.1. + … + 8.5.)</t>
  </si>
  <si>
    <t>Felhalmozási költségvetés kiadásai (3.1.+…+3.5.)</t>
  </si>
  <si>
    <t>Központi, irányító szervi támogatás</t>
  </si>
  <si>
    <t>7.6</t>
  </si>
  <si>
    <t>folyamatos</t>
  </si>
  <si>
    <t>Magyarország Kormánya</t>
  </si>
  <si>
    <t>Államigazg</t>
  </si>
  <si>
    <t>16A. melléklet</t>
  </si>
  <si>
    <t>K513</t>
  </si>
  <si>
    <t>Fűtőmű Kft-ben üzletrész vásárlás</t>
  </si>
  <si>
    <t>Mezőföldvíz Kft-ben üzletrész vásárlás</t>
  </si>
  <si>
    <t>E.ON csatlakozás légvezeték kialakítás (Miénk itt a tér prg. Nem elszámolható ktg.)</t>
  </si>
  <si>
    <t>Telekkialakítás</t>
  </si>
  <si>
    <t>Váraljai parkerdő pályázattal nem fedezett rész</t>
  </si>
  <si>
    <t>TOP 2.1.2-15 Miénk itt a tér</t>
  </si>
  <si>
    <t>TOP 5.1.2 foglalk. Paktum</t>
  </si>
  <si>
    <t>2018. évi felújítási kiadások előirányzata felújítási célonként</t>
  </si>
  <si>
    <t>2018. évi előirányzat</t>
  </si>
  <si>
    <t>I.6</t>
  </si>
  <si>
    <t>Polgármesteri illetmény támogatása</t>
  </si>
  <si>
    <t>2018. évben 8 hónapra - óvoda napi nyitvatartási ideje eléri a nyolc órát</t>
  </si>
  <si>
    <t>2018. évben 8 hónapra - óvoda napi nyitvatartási ideje nem éri el a nyolc órát, de eléri a hat órát</t>
  </si>
  <si>
    <t>2018. évben 4 hónapra - óvoda napi nyitvatartási ideje eléri a nyolc órát</t>
  </si>
  <si>
    <t>2018. évben 4 hónapra - óvoda napi nyitvatartási ideje nem éri el a nyolc órát, de eléri a hat órát</t>
  </si>
  <si>
    <t>Alapfokozatú végzettségű pedagógus II. kategóriába sorolt óvodapedagógusok kiegészítő támogatása, akik a minősítést 2016. december 31-éig szerezték meg</t>
  </si>
  <si>
    <t>Alapfokozatú végzettségű pedagógus II. kategóriába sorolt óvodapedagógusok kiegészítő támogatása, akik a minősítést 2018. január 1-jei átsorolássalszerezték meg</t>
  </si>
  <si>
    <t>Alapfokozatú végzettségű mesterpedagógus kategóriába sorolt óvodapedagógusok kiegészítő támogatása, akik a minősítést 2016. december 31-éig szerezték meg</t>
  </si>
  <si>
    <t>Alapfokozatú végzettségű mesterpedagógus kategóriába sorolt óvodapedagógusok kiegészítő támogatása, akik a minősítést 2018. január 1-jei átsorolássalszerezték meg</t>
  </si>
  <si>
    <t>Mesterfokozatú végzettségű pedagógus II. kategóriába sorolt óvodapedagógusok kiegészítő támogatása, akik a minősítést 2016. december 31-éig szerezték meg</t>
  </si>
  <si>
    <t>Mesterfokozatú végzettségű pedagógus II. kategóriába sorolt óvodapedagógusok kiegészítő támogatása, akik a minősítést 2018. január 1-jei átsorolássalszerezték meg</t>
  </si>
  <si>
    <t>Mesterfokozatú végzettségű mesterpedagógus kategóriába sorolt óvodapedagógusok kiegészítő támogatása, akik a minősítést 2016. december 31-éig szerezték meg</t>
  </si>
  <si>
    <t>Mesterfokozatú végzettségű mesterpedagógus kategóriába sorolt óvodapedagógusok kiegészítő támogatása, akik a minősítést 2018. január 1-jei átsorolássalszerezték meg</t>
  </si>
  <si>
    <t>III.3.j Családi bölcsőde</t>
  </si>
  <si>
    <t>III.3.j (1)</t>
  </si>
  <si>
    <t>III.3.j (2)</t>
  </si>
  <si>
    <t>III.3.j (3)</t>
  </si>
  <si>
    <t>Gyvt. 145. § (2c) bekezdés b) pontja alapján befogadást nyert napközbeni gyermekfelügyelet</t>
  </si>
  <si>
    <t>III.3.l Támogató szolgáltatás</t>
  </si>
  <si>
    <t>III.3.l (1)</t>
  </si>
  <si>
    <t>102</t>
  </si>
  <si>
    <t>III.3.l (2)</t>
  </si>
  <si>
    <t>III.3.m Közösségi alapellátások</t>
  </si>
  <si>
    <t>III.3.ma (1)</t>
  </si>
  <si>
    <t>III.3.ma (2)</t>
  </si>
  <si>
    <t>III.3.mb (1)</t>
  </si>
  <si>
    <t>III.3.mb (2)</t>
  </si>
  <si>
    <t>III.3.n Óvodai és iskolai szociális segítő tevékenység támogatása</t>
  </si>
  <si>
    <t>III.3.n</t>
  </si>
  <si>
    <t>Óvodai és iskolai szociális segítő tevékenység támogatása</t>
  </si>
  <si>
    <t>III.6. A rászoruló gyermekek szünidei étkeztetésének támogatása</t>
  </si>
  <si>
    <t>III.7. Bölcsőde, mini bölcsőde támogatása</t>
  </si>
  <si>
    <t>III.7.a (1)</t>
  </si>
  <si>
    <t>A finanszírozás szempontjából elismert szakmai dolgozók bértámogatása: felsőfokú végzettségű kisgyermeknevelők, szaktanácsadók</t>
  </si>
  <si>
    <t>III.7.a (2)</t>
  </si>
  <si>
    <t>A finanszírozás szempontjából elismert szakmai dolgozók bértámogatása: bölcsődei dajkák, középfokú végzettségű kisgyermeknevelők, szaktanácsadók</t>
  </si>
  <si>
    <t>III.7.b</t>
  </si>
  <si>
    <t>Bölcsődei üzemeltetési támogatás</t>
  </si>
  <si>
    <t>Megyei hatókörű városi könyvtárak feladatainak támogatása</t>
  </si>
  <si>
    <t xml:space="preserve">Megyei hatókörű városi könyvtár kistelepülési könyvtári célú kiegészítő támogatása </t>
  </si>
  <si>
    <t>Hivatal tecnikai</t>
  </si>
  <si>
    <t>a) Szélkakasos Óvoda  kézmosók melegvizes ellátásának javítása, cirkulációs rendszerrel</t>
  </si>
  <si>
    <t>b) Szélkakasos ÓvodaÚj felnőt Wc. kialakítása</t>
  </si>
  <si>
    <t>c) Szélkakasos Óvoda 2 db csoportszoba parketta felújítása</t>
  </si>
  <si>
    <t>d) Malom Óvoda gazdasági folyosó szennyvízcső cseréje</t>
  </si>
  <si>
    <t>e) Pitypang Óvoda udvari játéktároló kialakítása</t>
  </si>
  <si>
    <t>f) Pitypang Óvoda 2 db bejárati ajtó cseréje</t>
  </si>
  <si>
    <t>a) Wc. Kézmosók melegvizes ellátása</t>
  </si>
  <si>
    <t>5. Felújítási tartalékkeret</t>
  </si>
  <si>
    <t>2016. évi 
tényleges</t>
  </si>
  <si>
    <t>2017. évi várható</t>
  </si>
  <si>
    <t>Előirányzat-felhasználási terv
2018. évre</t>
  </si>
  <si>
    <t>2018. évi eredeti előir.</t>
  </si>
  <si>
    <t>2018 évi eredeti előir.</t>
  </si>
  <si>
    <t xml:space="preserve"> Bonyhád Város Önkormányzata 2018. évi</t>
  </si>
  <si>
    <t xml:space="preserve"> Bonyhád Városi Önkormányzat 2018. évi</t>
  </si>
  <si>
    <t>Izmény Község Önkormányzata</t>
  </si>
  <si>
    <t>Bér átadás</t>
  </si>
  <si>
    <t>Móricz-Bezerédj u. felújítás</t>
  </si>
  <si>
    <t>Móricz-Bezerédj u. felújítására</t>
  </si>
  <si>
    <t>KEHOP 2.2.1-15 szennyvíztelep korszerűsítés</t>
  </si>
  <si>
    <t>TOP 3.1.1-15 Kerékpárút kiépítése</t>
  </si>
  <si>
    <t>TOP 3.2.1-15 Zeneiskola épületének erergetikai korsz.</t>
  </si>
  <si>
    <t>TOP 1.1.3-15 Agrárlogisztikai központ létesítése</t>
  </si>
  <si>
    <t>Önkormányzat Kisvejke</t>
  </si>
  <si>
    <t>Emberi Erőforrás Támogatáskezelő</t>
  </si>
  <si>
    <t>Evangélikus egyház támogatása</t>
  </si>
  <si>
    <t>Támogatás visszafizetés</t>
  </si>
  <si>
    <t>TOP 1.2.1 Váraljai parkerdő turisztikai vonzerejének fejlesztése</t>
  </si>
  <si>
    <t>TOP 4.2.1-15 Szoc.alapszolg.infr. És szolg.fejl.</t>
  </si>
  <si>
    <t>TOP 1.4.1-15 Férőhelybővítés és infr.fejl. A Bonyhádi Óvodában</t>
  </si>
  <si>
    <t>TOP 5.1.2 Foglalk. Paktum eszközbeszerzés</t>
  </si>
  <si>
    <t>TOP 1.2.1 Váralja parkerdő eszközbeszerzés</t>
  </si>
  <si>
    <t>TOP 2.1.3-15 Csapadékvíz infrastruktúra fejl.</t>
  </si>
  <si>
    <t>Társasházak hőszigetelésére</t>
  </si>
  <si>
    <t>Társasházak</t>
  </si>
  <si>
    <t>Orvosok</t>
  </si>
  <si>
    <t>Fogászat kisértékű eszköz beszerzés</t>
  </si>
  <si>
    <t>2020.</t>
  </si>
  <si>
    <t>2020. 
után</t>
  </si>
  <si>
    <t>2018. előtti kifizetés</t>
  </si>
  <si>
    <t>TOP 1.2.1-15-TL1-2016-00001 Váraljai Parkerdő turisztikai vonzerejének fejlesztése</t>
  </si>
  <si>
    <t>TOP 1.4.1-15-TL1-2016-00001 Férőhelybőv.és inf.fejl.a Bonyhádi Varázskapu Óvodában</t>
  </si>
  <si>
    <t>TOP 1.3.15-TL1-2016-00006 Agrárlogisztikai központ létesítése</t>
  </si>
  <si>
    <t>TOP 3.1.1-15-TL1-2016-00002 Kerékpárút kiépítése</t>
  </si>
  <si>
    <t>TOP 2.1.3-15-TL1-2016-00047 Csapadékvíz inf.fejl.Bonyhádon</t>
  </si>
  <si>
    <t>TOP 1.1.1-15-TL1-2016-00006 Ipari Park bővítési lehetőségeinek megteremtése</t>
  </si>
  <si>
    <t>TOP 4.2.1-15-TL1-2016-00001 Szoc.alapszolg.infr.fejl.</t>
  </si>
  <si>
    <t xml:space="preserve">TOP 2.1.2-15-TL1-2016-00002 Miénk Itt a tér </t>
  </si>
  <si>
    <t>2019. után</t>
  </si>
  <si>
    <t>TOP 3.2.1-15-TL1-2016-0023 Bonyhádi Zeneiskola épületének energetikai korszerűsítése</t>
  </si>
  <si>
    <t>TOP-5.1.2-15-TL1-2016-00001 Foglalkoztatási paktum</t>
  </si>
  <si>
    <t>KEHOP 2.2.1-15-2015-00005 Szennyvíztelep korszerűsítés</t>
  </si>
  <si>
    <t>Bonyhád Város Önkormányzata likviditási terve
2018. évre</t>
  </si>
  <si>
    <t>2020. évi</t>
  </si>
  <si>
    <t>2021. évi</t>
  </si>
  <si>
    <t>a) Idősek Napközi Otthona udvari térkövezés helyreállítása</t>
  </si>
</sst>
</file>

<file path=xl/styles.xml><?xml version="1.0" encoding="utf-8"?>
<styleSheet xmlns="http://schemas.openxmlformats.org/spreadsheetml/2006/main">
  <numFmts count="8">
    <numFmt numFmtId="43" formatCode="_-* #,##0.00\ _F_t_-;\-* #,##0.00\ _F_t_-;_-* &quot;-&quot;??\ _F_t_-;_-@_-"/>
    <numFmt numFmtId="164" formatCode="_(* #,##0.00_);_(* \(#,##0.00\);_(* &quot;-&quot;??_);_(@_)"/>
    <numFmt numFmtId="165" formatCode="#,###"/>
    <numFmt numFmtId="166" formatCode="_-* #,##0\ _F_t_-;\-* #,##0\ _F_t_-;_-* &quot;-&quot;??\ _F_t_-;_-@_-"/>
    <numFmt numFmtId="167" formatCode="#"/>
    <numFmt numFmtId="168" formatCode="#,##0.0"/>
    <numFmt numFmtId="169" formatCode="_(&quot;$&quot;* #,##0.00_);_(&quot;$&quot;* \(#,##0.00\);_(&quot;$&quot;* &quot;-&quot;??_);_(@_)"/>
    <numFmt numFmtId="170" formatCode="_(* #,##0_);_(* \(#,##0\);_(* &quot;-&quot;??_);_(@_)"/>
  </numFmts>
  <fonts count="58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 CE"/>
      <charset val="238"/>
    </font>
    <font>
      <sz val="10"/>
      <name val="Times New Roman CE"/>
      <family val="1"/>
      <charset val="238"/>
    </font>
    <font>
      <sz val="8"/>
      <name val="Times New Roman"/>
      <family val="1"/>
      <charset val="238"/>
    </font>
    <font>
      <b/>
      <sz val="12"/>
      <color indexed="10"/>
      <name val="Times New Roman CE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4"/>
      <name val="Calibri"/>
      <family val="2"/>
      <charset val="238"/>
    </font>
    <font>
      <b/>
      <sz val="14"/>
      <name val="Calibri"/>
      <family val="2"/>
      <charset val="238"/>
    </font>
    <font>
      <b/>
      <i/>
      <sz val="10"/>
      <name val="Times New Roman CE"/>
      <charset val="238"/>
    </font>
    <font>
      <b/>
      <sz val="11"/>
      <name val="Times New Roman CE"/>
      <family val="1"/>
      <charset val="238"/>
    </font>
    <font>
      <b/>
      <sz val="12"/>
      <name val="Times New Roman"/>
      <family val="1"/>
      <charset val="238"/>
    </font>
    <font>
      <sz val="8"/>
      <name val="Calibri"/>
      <family val="2"/>
      <charset val="238"/>
    </font>
    <font>
      <b/>
      <u/>
      <sz val="12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sz val="12"/>
      <name val="Times New Roman"/>
      <family val="1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0"/>
      <name val="Arial CE"/>
      <charset val="238"/>
    </font>
    <font>
      <b/>
      <u/>
      <sz val="12"/>
      <name val="Times New Roman CE"/>
      <family val="1"/>
      <charset val="238"/>
    </font>
    <font>
      <i/>
      <sz val="12"/>
      <name val="Times New Roman CE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 CE"/>
      <charset val="238"/>
    </font>
    <font>
      <i/>
      <sz val="12"/>
      <name val="Times New Roman CE"/>
      <charset val="238"/>
    </font>
    <font>
      <b/>
      <sz val="10"/>
      <name val="Arial"/>
      <family val="2"/>
      <charset val="238"/>
    </font>
    <font>
      <sz val="8"/>
      <color indexed="8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rgb="FF000000"/>
      <name val="Times New Roman"/>
      <family val="1"/>
      <charset val="238"/>
    </font>
    <font>
      <b/>
      <i/>
      <sz val="9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Horizontal"/>
    </fill>
    <fill>
      <patternFill patternType="gray125">
        <bgColor indexed="22"/>
      </patternFill>
    </fill>
    <fill>
      <patternFill patternType="solid">
        <fgColor indexed="55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4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29" fillId="0" borderId="0" applyFont="0" applyFill="0" applyBorder="0" applyAlignment="0" applyProtection="0"/>
    <xf numFmtId="0" fontId="1" fillId="0" borderId="0"/>
    <xf numFmtId="0" fontId="29" fillId="0" borderId="0"/>
    <xf numFmtId="0" fontId="43" fillId="0" borderId="0"/>
    <xf numFmtId="0" fontId="30" fillId="0" borderId="0"/>
    <xf numFmtId="0" fontId="30" fillId="0" borderId="0"/>
    <xf numFmtId="0" fontId="1" fillId="0" borderId="0"/>
    <xf numFmtId="0" fontId="13" fillId="0" borderId="0"/>
    <xf numFmtId="0" fontId="29" fillId="0" borderId="0"/>
    <xf numFmtId="0" fontId="29" fillId="0" borderId="0"/>
    <xf numFmtId="0" fontId="13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</cellStyleXfs>
  <cellXfs count="1016">
    <xf numFmtId="0" fontId="0" fillId="0" borderId="0" xfId="0"/>
    <xf numFmtId="165" fontId="2" fillId="0" borderId="0" xfId="5" applyNumberFormat="1" applyFont="1" applyFill="1" applyAlignment="1" applyProtection="1">
      <alignment horizontal="left" vertical="center" wrapText="1"/>
    </xf>
    <xf numFmtId="165" fontId="3" fillId="0" borderId="0" xfId="5" applyNumberFormat="1" applyFont="1" applyFill="1" applyAlignment="1" applyProtection="1">
      <alignment vertical="center" wrapText="1"/>
    </xf>
    <xf numFmtId="0" fontId="4" fillId="0" borderId="0" xfId="5" applyFont="1" applyAlignment="1" applyProtection="1">
      <alignment horizontal="right" vertical="top"/>
    </xf>
    <xf numFmtId="165" fontId="2" fillId="0" borderId="0" xfId="5" applyNumberFormat="1" applyFont="1" applyFill="1" applyAlignment="1" applyProtection="1">
      <alignment vertical="center" wrapText="1"/>
    </xf>
    <xf numFmtId="0" fontId="5" fillId="0" borderId="0" xfId="5" applyFont="1" applyFill="1" applyAlignment="1" applyProtection="1">
      <alignment vertical="center"/>
    </xf>
    <xf numFmtId="0" fontId="7" fillId="0" borderId="0" xfId="5" applyFont="1" applyFill="1" applyAlignment="1" applyProtection="1">
      <alignment horizontal="right"/>
    </xf>
    <xf numFmtId="0" fontId="8" fillId="0" borderId="0" xfId="5" applyFont="1" applyFill="1" applyAlignment="1" applyProtection="1">
      <alignment vertical="center"/>
    </xf>
    <xf numFmtId="0" fontId="1" fillId="0" borderId="0" xfId="5" applyFill="1" applyAlignment="1" applyProtection="1">
      <alignment vertical="center" wrapText="1"/>
    </xf>
    <xf numFmtId="0" fontId="9" fillId="0" borderId="1" xfId="5" applyFont="1" applyFill="1" applyBorder="1" applyAlignment="1" applyProtection="1">
      <alignment horizontal="center" vertical="center" wrapText="1"/>
    </xf>
    <xf numFmtId="0" fontId="9" fillId="0" borderId="2" xfId="5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>
      <alignment horizontal="center" vertical="center" wrapText="1"/>
    </xf>
    <xf numFmtId="0" fontId="5" fillId="0" borderId="3" xfId="5" applyFont="1" applyFill="1" applyBorder="1" applyAlignment="1" applyProtection="1">
      <alignment horizontal="center" vertical="center" wrapText="1"/>
    </xf>
    <xf numFmtId="0" fontId="5" fillId="0" borderId="4" xfId="5" applyFont="1" applyFill="1" applyBorder="1" applyAlignment="1" applyProtection="1">
      <alignment horizontal="center" vertical="center" wrapText="1"/>
    </xf>
    <xf numFmtId="0" fontId="10" fillId="0" borderId="2" xfId="5" applyFont="1" applyFill="1" applyBorder="1" applyAlignment="1" applyProtection="1">
      <alignment horizontal="left" vertical="center" wrapText="1" indent="1"/>
    </xf>
    <xf numFmtId="165" fontId="10" fillId="0" borderId="5" xfId="5" applyNumberFormat="1" applyFont="1" applyFill="1" applyBorder="1" applyAlignment="1" applyProtection="1">
      <alignment horizontal="right" vertical="center" wrapText="1" indent="1"/>
    </xf>
    <xf numFmtId="0" fontId="11" fillId="0" borderId="0" xfId="5" applyFont="1" applyFill="1" applyAlignment="1" applyProtection="1">
      <alignment vertical="center" wrapText="1"/>
    </xf>
    <xf numFmtId="49" fontId="12" fillId="0" borderId="6" xfId="5" applyNumberFormat="1" applyFont="1" applyFill="1" applyBorder="1" applyAlignment="1" applyProtection="1">
      <alignment horizontal="center" vertical="center" wrapText="1"/>
    </xf>
    <xf numFmtId="0" fontId="14" fillId="0" borderId="7" xfId="11" applyFont="1" applyFill="1" applyBorder="1" applyAlignment="1" applyProtection="1">
      <alignment horizontal="left" vertical="center" wrapText="1" indent="1"/>
    </xf>
    <xf numFmtId="165" fontId="14" fillId="0" borderId="8" xfId="5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5" applyFont="1" applyFill="1" applyAlignment="1" applyProtection="1">
      <alignment vertical="center" wrapText="1"/>
    </xf>
    <xf numFmtId="0" fontId="14" fillId="0" borderId="9" xfId="11" applyFont="1" applyFill="1" applyBorder="1" applyAlignment="1" applyProtection="1">
      <alignment horizontal="left" vertical="center" wrapText="1" indent="1"/>
    </xf>
    <xf numFmtId="0" fontId="10" fillId="0" borderId="1" xfId="5" applyFont="1" applyFill="1" applyBorder="1" applyAlignment="1" applyProtection="1">
      <alignment horizontal="center" vertical="center" wrapText="1"/>
    </xf>
    <xf numFmtId="0" fontId="10" fillId="0" borderId="2" xfId="11" applyFont="1" applyFill="1" applyBorder="1" applyAlignment="1" applyProtection="1">
      <alignment horizontal="left" vertical="center" wrapText="1" indent="1"/>
    </xf>
    <xf numFmtId="165" fontId="10" fillId="0" borderId="5" xfId="5" applyNumberFormat="1" applyFont="1" applyFill="1" applyBorder="1" applyAlignment="1" applyProtection="1">
      <alignment horizontal="right" vertical="center" wrapText="1" indent="1"/>
      <protection locked="0"/>
    </xf>
    <xf numFmtId="49" fontId="12" fillId="0" borderId="10" xfId="5" applyNumberFormat="1" applyFont="1" applyFill="1" applyBorder="1" applyAlignment="1" applyProtection="1">
      <alignment horizontal="center" vertical="center" wrapText="1"/>
    </xf>
    <xf numFmtId="0" fontId="12" fillId="0" borderId="9" xfId="11" applyFont="1" applyFill="1" applyBorder="1" applyAlignment="1" applyProtection="1">
      <alignment horizontal="left" vertical="center" wrapText="1" indent="1"/>
    </xf>
    <xf numFmtId="165" fontId="12" fillId="0" borderId="11" xfId="5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7" xfId="11" applyFont="1" applyFill="1" applyBorder="1" applyAlignment="1" applyProtection="1">
      <alignment horizontal="left" vertical="center" wrapText="1" indent="1"/>
    </xf>
    <xf numFmtId="165" fontId="12" fillId="0" borderId="12" xfId="5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14" xfId="5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3" xfId="11" applyFont="1" applyFill="1" applyBorder="1" applyAlignment="1" applyProtection="1">
      <alignment horizontal="left" vertical="center" wrapText="1" indent="1"/>
    </xf>
    <xf numFmtId="165" fontId="10" fillId="0" borderId="15" xfId="5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15" xfId="5" applyNumberFormat="1" applyFont="1" applyFill="1" applyBorder="1" applyAlignment="1" applyProtection="1">
      <alignment horizontal="right" vertical="center" wrapText="1" indent="1"/>
    </xf>
    <xf numFmtId="0" fontId="16" fillId="0" borderId="1" xfId="5" applyFont="1" applyBorder="1" applyAlignment="1" applyProtection="1">
      <alignment horizontal="center" vertical="center" wrapText="1"/>
    </xf>
    <xf numFmtId="0" fontId="17" fillId="0" borderId="16" xfId="5" applyFont="1" applyBorder="1" applyAlignment="1" applyProtection="1">
      <alignment horizontal="left" wrapText="1" indent="1"/>
    </xf>
    <xf numFmtId="165" fontId="9" fillId="0" borderId="15" xfId="5" applyNumberFormat="1" applyFont="1" applyFill="1" applyBorder="1" applyAlignment="1" applyProtection="1">
      <alignment horizontal="right" vertical="center" wrapText="1" indent="1"/>
    </xf>
    <xf numFmtId="0" fontId="14" fillId="0" borderId="0" xfId="5" applyFont="1" applyFill="1" applyBorder="1" applyAlignment="1" applyProtection="1">
      <alignment horizontal="center" vertical="center" wrapText="1"/>
    </xf>
    <xf numFmtId="0" fontId="5" fillId="0" borderId="0" xfId="5" applyFont="1" applyFill="1" applyBorder="1" applyAlignment="1" applyProtection="1">
      <alignment horizontal="left" vertical="center" wrapText="1" indent="1"/>
    </xf>
    <xf numFmtId="165" fontId="9" fillId="0" borderId="0" xfId="5" applyNumberFormat="1" applyFont="1" applyFill="1" applyBorder="1" applyAlignment="1" applyProtection="1">
      <alignment horizontal="right" vertical="center" wrapText="1" indent="1"/>
    </xf>
    <xf numFmtId="0" fontId="14" fillId="0" borderId="0" xfId="5" applyFont="1" applyFill="1" applyAlignment="1" applyProtection="1">
      <alignment horizontal="left" vertical="center" wrapText="1"/>
    </xf>
    <xf numFmtId="0" fontId="14" fillId="0" borderId="0" xfId="5" applyFont="1" applyFill="1" applyAlignment="1" applyProtection="1">
      <alignment vertical="center" wrapText="1"/>
    </xf>
    <xf numFmtId="0" fontId="14" fillId="0" borderId="0" xfId="5" applyFont="1" applyFill="1" applyAlignment="1" applyProtection="1">
      <alignment horizontal="right" vertical="center" wrapText="1" indent="1"/>
    </xf>
    <xf numFmtId="0" fontId="9" fillId="0" borderId="17" xfId="5" applyFont="1" applyFill="1" applyBorder="1" applyAlignment="1" applyProtection="1">
      <alignment horizontal="center" vertical="center" wrapText="1"/>
    </xf>
    <xf numFmtId="0" fontId="18" fillId="0" borderId="0" xfId="5" applyFont="1" applyFill="1" applyAlignment="1" applyProtection="1">
      <alignment vertical="center" wrapText="1"/>
    </xf>
    <xf numFmtId="165" fontId="12" fillId="0" borderId="8" xfId="5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2" xfId="5" applyFont="1" applyFill="1" applyBorder="1" applyAlignment="1" applyProtection="1">
      <alignment horizontal="left" vertical="center" wrapText="1" indent="1"/>
    </xf>
    <xf numFmtId="165" fontId="9" fillId="0" borderId="5" xfId="5" applyNumberFormat="1" applyFont="1" applyFill="1" applyBorder="1" applyAlignment="1" applyProtection="1">
      <alignment horizontal="right" vertical="center" wrapText="1" indent="1"/>
    </xf>
    <xf numFmtId="0" fontId="1" fillId="0" borderId="0" xfId="5" applyFill="1" applyAlignment="1" applyProtection="1">
      <alignment horizontal="left" vertical="center" wrapText="1"/>
    </xf>
    <xf numFmtId="0" fontId="1" fillId="0" borderId="0" xfId="5" applyFill="1" applyAlignment="1" applyProtection="1">
      <alignment horizontal="right" vertical="center" wrapText="1" indent="1"/>
    </xf>
    <xf numFmtId="0" fontId="8" fillId="0" borderId="1" xfId="5" applyFont="1" applyFill="1" applyBorder="1" applyAlignment="1" applyProtection="1">
      <alignment horizontal="left" vertical="center"/>
    </xf>
    <xf numFmtId="0" fontId="8" fillId="0" borderId="16" xfId="5" applyFont="1" applyFill="1" applyBorder="1" applyAlignment="1" applyProtection="1">
      <alignment vertical="center" wrapText="1"/>
    </xf>
    <xf numFmtId="3" fontId="8" fillId="0" borderId="5" xfId="5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8" xfId="5" applyFont="1" applyFill="1" applyBorder="1" applyAlignment="1" applyProtection="1">
      <alignment horizontal="center" vertical="center" wrapText="1"/>
    </xf>
    <xf numFmtId="165" fontId="1" fillId="0" borderId="0" xfId="5" applyNumberFormat="1" applyFill="1" applyAlignment="1" applyProtection="1">
      <alignment vertical="center" wrapText="1"/>
    </xf>
    <xf numFmtId="0" fontId="9" fillId="0" borderId="1" xfId="11" applyFont="1" applyFill="1" applyBorder="1" applyAlignment="1" applyProtection="1">
      <alignment horizontal="center" vertical="center" wrapText="1"/>
    </xf>
    <xf numFmtId="165" fontId="9" fillId="0" borderId="5" xfId="11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vertical="center" wrapText="1"/>
    </xf>
    <xf numFmtId="49" fontId="14" fillId="0" borderId="10" xfId="11" applyNumberFormat="1" applyFont="1" applyFill="1" applyBorder="1" applyAlignment="1" applyProtection="1">
      <alignment horizontal="center" vertical="center" wrapText="1"/>
    </xf>
    <xf numFmtId="165" fontId="14" fillId="0" borderId="19" xfId="1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0" applyFont="1" applyFill="1" applyAlignment="1">
      <alignment vertical="center" wrapText="1"/>
    </xf>
    <xf numFmtId="49" fontId="14" fillId="0" borderId="20" xfId="11" applyNumberFormat="1" applyFont="1" applyFill="1" applyBorder="1" applyAlignment="1" applyProtection="1">
      <alignment horizontal="center" vertical="center" wrapText="1"/>
    </xf>
    <xf numFmtId="0" fontId="14" fillId="0" borderId="21" xfId="11" applyFont="1" applyFill="1" applyBorder="1" applyAlignment="1" applyProtection="1">
      <alignment horizontal="left" vertical="center" wrapText="1" indent="1"/>
    </xf>
    <xf numFmtId="165" fontId="10" fillId="0" borderId="5" xfId="11" applyNumberFormat="1" applyFont="1" applyFill="1" applyBorder="1" applyAlignment="1" applyProtection="1">
      <alignment horizontal="right" vertical="center" wrapText="1" indent="1"/>
    </xf>
    <xf numFmtId="165" fontId="16" fillId="0" borderId="5" xfId="0" applyNumberFormat="1" applyFont="1" applyBorder="1" applyAlignment="1" applyProtection="1">
      <alignment horizontal="right" vertical="center" wrapText="1" indent="1"/>
    </xf>
    <xf numFmtId="165" fontId="19" fillId="0" borderId="5" xfId="0" quotePrefix="1" applyNumberFormat="1" applyFont="1" applyBorder="1" applyAlignment="1" applyProtection="1">
      <alignment horizontal="right" vertical="center" wrapText="1" indent="1"/>
    </xf>
    <xf numFmtId="0" fontId="13" fillId="0" borderId="0" xfId="11" applyFill="1" applyProtection="1"/>
    <xf numFmtId="0" fontId="7" fillId="0" borderId="22" xfId="5" applyFont="1" applyFill="1" applyBorder="1" applyAlignment="1" applyProtection="1">
      <alignment horizontal="right" vertical="center"/>
    </xf>
    <xf numFmtId="0" fontId="5" fillId="0" borderId="1" xfId="11" applyFont="1" applyFill="1" applyBorder="1" applyAlignment="1" applyProtection="1">
      <alignment horizontal="center" vertical="center" wrapText="1"/>
    </xf>
    <xf numFmtId="0" fontId="5" fillId="0" borderId="2" xfId="11" applyFont="1" applyFill="1" applyBorder="1" applyAlignment="1" applyProtection="1">
      <alignment horizontal="center" vertical="center" wrapText="1"/>
    </xf>
    <xf numFmtId="0" fontId="5" fillId="0" borderId="5" xfId="11" applyFont="1" applyFill="1" applyBorder="1" applyAlignment="1" applyProtection="1">
      <alignment horizontal="center" vertical="center" wrapText="1"/>
    </xf>
    <xf numFmtId="0" fontId="9" fillId="0" borderId="23" xfId="11" applyFont="1" applyFill="1" applyBorder="1" applyAlignment="1" applyProtection="1">
      <alignment horizontal="center" vertical="center" wrapText="1"/>
    </xf>
    <xf numFmtId="0" fontId="9" fillId="0" borderId="24" xfId="11" applyFont="1" applyFill="1" applyBorder="1" applyAlignment="1" applyProtection="1">
      <alignment horizontal="center" vertical="center" wrapText="1"/>
    </xf>
    <xf numFmtId="0" fontId="9" fillId="0" borderId="25" xfId="11" applyFont="1" applyFill="1" applyBorder="1" applyAlignment="1" applyProtection="1">
      <alignment horizontal="center" vertical="center" wrapText="1"/>
    </xf>
    <xf numFmtId="0" fontId="14" fillId="0" borderId="0" xfId="11" applyFont="1" applyFill="1" applyProtection="1"/>
    <xf numFmtId="0" fontId="9" fillId="0" borderId="1" xfId="11" applyFont="1" applyFill="1" applyBorder="1" applyAlignment="1" applyProtection="1">
      <alignment horizontal="left" vertical="center" wrapText="1" indent="1"/>
    </xf>
    <xf numFmtId="0" fontId="9" fillId="0" borderId="2" xfId="11" applyFont="1" applyFill="1" applyBorder="1" applyAlignment="1" applyProtection="1">
      <alignment horizontal="left" vertical="center" wrapText="1" indent="1"/>
    </xf>
    <xf numFmtId="0" fontId="21" fillId="0" borderId="0" xfId="11" applyFont="1" applyFill="1" applyProtection="1"/>
    <xf numFmtId="49" fontId="14" fillId="0" borderId="10" xfId="11" applyNumberFormat="1" applyFont="1" applyFill="1" applyBorder="1" applyAlignment="1" applyProtection="1">
      <alignment horizontal="left" vertical="center" wrapText="1" indent="1"/>
    </xf>
    <xf numFmtId="0" fontId="22" fillId="0" borderId="9" xfId="5" applyFont="1" applyBorder="1" applyAlignment="1" applyProtection="1">
      <alignment horizontal="left" wrapText="1" indent="1"/>
    </xf>
    <xf numFmtId="165" fontId="14" fillId="0" borderId="11" xfId="11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6" xfId="11" applyNumberFormat="1" applyFont="1" applyFill="1" applyBorder="1" applyAlignment="1" applyProtection="1">
      <alignment horizontal="left" vertical="center" wrapText="1" indent="1"/>
    </xf>
    <xf numFmtId="0" fontId="22" fillId="0" borderId="7" xfId="5" applyFont="1" applyBorder="1" applyAlignment="1" applyProtection="1">
      <alignment horizontal="left" wrapText="1" indent="1"/>
    </xf>
    <xf numFmtId="165" fontId="14" fillId="0" borderId="8" xfId="11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26" xfId="11" applyNumberFormat="1" applyFont="1" applyFill="1" applyBorder="1" applyAlignment="1" applyProtection="1">
      <alignment horizontal="left" vertical="center" wrapText="1" indent="1"/>
    </xf>
    <xf numFmtId="0" fontId="22" fillId="0" borderId="27" xfId="5" applyFont="1" applyBorder="1" applyAlignment="1" applyProtection="1">
      <alignment horizontal="left" wrapText="1" indent="1"/>
    </xf>
    <xf numFmtId="0" fontId="16" fillId="0" borderId="2" xfId="5" applyFont="1" applyBorder="1" applyAlignment="1" applyProtection="1">
      <alignment horizontal="left" vertical="center" wrapText="1" indent="1"/>
    </xf>
    <xf numFmtId="165" fontId="14" fillId="0" borderId="28" xfId="1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11" xfId="11" applyNumberFormat="1" applyFont="1" applyFill="1" applyBorder="1" applyAlignment="1" applyProtection="1">
      <alignment horizontal="right" vertical="center" wrapText="1" indent="1"/>
    </xf>
    <xf numFmtId="165" fontId="12" fillId="0" borderId="8" xfId="1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28" xfId="1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11" xfId="1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" xfId="5" applyFont="1" applyBorder="1" applyAlignment="1" applyProtection="1">
      <alignment wrapText="1"/>
    </xf>
    <xf numFmtId="0" fontId="22" fillId="0" borderId="27" xfId="5" applyFont="1" applyBorder="1" applyAlignment="1" applyProtection="1">
      <alignment wrapText="1"/>
    </xf>
    <xf numFmtId="0" fontId="22" fillId="0" borderId="10" xfId="5" applyFont="1" applyBorder="1" applyAlignment="1" applyProtection="1">
      <alignment wrapText="1"/>
    </xf>
    <xf numFmtId="0" fontId="22" fillId="0" borderId="6" xfId="5" applyFont="1" applyBorder="1" applyAlignment="1" applyProtection="1">
      <alignment wrapText="1"/>
    </xf>
    <xf numFmtId="0" fontId="22" fillId="0" borderId="26" xfId="5" applyFont="1" applyBorder="1" applyAlignment="1" applyProtection="1">
      <alignment wrapText="1"/>
    </xf>
    <xf numFmtId="165" fontId="9" fillId="0" borderId="5" xfId="1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2" xfId="5" applyFont="1" applyBorder="1" applyAlignment="1" applyProtection="1">
      <alignment wrapText="1"/>
    </xf>
    <xf numFmtId="0" fontId="16" fillId="0" borderId="13" xfId="5" applyFont="1" applyBorder="1" applyAlignment="1" applyProtection="1">
      <alignment wrapText="1"/>
    </xf>
    <xf numFmtId="0" fontId="16" fillId="0" borderId="0" xfId="5" applyFont="1" applyBorder="1" applyAlignment="1" applyProtection="1">
      <alignment wrapText="1"/>
    </xf>
    <xf numFmtId="0" fontId="13" fillId="0" borderId="0" xfId="11" applyFill="1" applyAlignment="1" applyProtection="1"/>
    <xf numFmtId="0" fontId="9" fillId="0" borderId="2" xfId="11" applyFont="1" applyFill="1" applyBorder="1" applyAlignment="1" applyProtection="1">
      <alignment horizontal="center" vertical="center" wrapText="1"/>
    </xf>
    <xf numFmtId="0" fontId="9" fillId="0" borderId="5" xfId="11" applyFont="1" applyFill="1" applyBorder="1" applyAlignment="1" applyProtection="1">
      <alignment horizontal="center" vertical="center" wrapText="1"/>
    </xf>
    <xf numFmtId="0" fontId="9" fillId="0" borderId="23" xfId="11" applyFont="1" applyFill="1" applyBorder="1" applyAlignment="1" applyProtection="1">
      <alignment horizontal="left" vertical="center" wrapText="1" indent="1"/>
    </xf>
    <xf numFmtId="0" fontId="9" fillId="0" borderId="24" xfId="11" applyFont="1" applyFill="1" applyBorder="1" applyAlignment="1" applyProtection="1">
      <alignment vertical="center" wrapText="1"/>
    </xf>
    <xf numFmtId="165" fontId="9" fillId="0" borderId="25" xfId="11" applyNumberFormat="1" applyFont="1" applyFill="1" applyBorder="1" applyAlignment="1" applyProtection="1">
      <alignment horizontal="right" vertical="center" wrapText="1" indent="1"/>
    </xf>
    <xf numFmtId="49" fontId="14" fillId="0" borderId="30" xfId="11" applyNumberFormat="1" applyFont="1" applyFill="1" applyBorder="1" applyAlignment="1" applyProtection="1">
      <alignment horizontal="left" vertical="center" wrapText="1" indent="1"/>
    </xf>
    <xf numFmtId="0" fontId="14" fillId="0" borderId="31" xfId="11" applyFont="1" applyFill="1" applyBorder="1" applyAlignment="1" applyProtection="1">
      <alignment horizontal="left" vertical="center" wrapText="1" indent="1"/>
    </xf>
    <xf numFmtId="165" fontId="14" fillId="0" borderId="32" xfId="1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33" xfId="11" applyFont="1" applyFill="1" applyBorder="1" applyAlignment="1" applyProtection="1">
      <alignment horizontal="left" vertical="center" wrapText="1" indent="1"/>
    </xf>
    <xf numFmtId="0" fontId="14" fillId="0" borderId="0" xfId="11" applyFont="1" applyFill="1" applyBorder="1" applyAlignment="1" applyProtection="1">
      <alignment horizontal="left" vertical="center" wrapText="1" indent="1"/>
    </xf>
    <xf numFmtId="49" fontId="14" fillId="0" borderId="20" xfId="11" applyNumberFormat="1" applyFont="1" applyFill="1" applyBorder="1" applyAlignment="1" applyProtection="1">
      <alignment horizontal="left" vertical="center" wrapText="1" indent="1"/>
    </xf>
    <xf numFmtId="0" fontId="9" fillId="0" borderId="2" xfId="11" applyFont="1" applyFill="1" applyBorder="1" applyAlignment="1" applyProtection="1">
      <alignment vertical="center" wrapText="1"/>
    </xf>
    <xf numFmtId="0" fontId="14" fillId="0" borderId="27" xfId="11" applyFont="1" applyFill="1" applyBorder="1" applyAlignment="1" applyProtection="1">
      <alignment horizontal="left" vertical="center" wrapText="1" indent="1"/>
    </xf>
    <xf numFmtId="0" fontId="22" fillId="0" borderId="27" xfId="5" applyFont="1" applyBorder="1" applyAlignment="1" applyProtection="1">
      <alignment horizontal="left" vertical="center" wrapText="1" indent="1"/>
    </xf>
    <xf numFmtId="165" fontId="14" fillId="0" borderId="34" xfId="11" applyNumberFormat="1" applyFont="1" applyFill="1" applyBorder="1" applyAlignment="1" applyProtection="1">
      <alignment horizontal="right" vertical="center" wrapText="1" indent="1"/>
      <protection locked="0"/>
    </xf>
    <xf numFmtId="165" fontId="16" fillId="0" borderId="5" xfId="5" applyNumberFormat="1" applyFont="1" applyBorder="1" applyAlignment="1" applyProtection="1">
      <alignment horizontal="right" vertical="center" wrapText="1" indent="1"/>
    </xf>
    <xf numFmtId="165" fontId="19" fillId="0" borderId="5" xfId="5" quotePrefix="1" applyNumberFormat="1" applyFont="1" applyBorder="1" applyAlignment="1" applyProtection="1">
      <alignment horizontal="right" vertical="center" wrapText="1" indent="1"/>
    </xf>
    <xf numFmtId="0" fontId="23" fillId="0" borderId="0" xfId="11" applyFont="1" applyFill="1" applyProtection="1"/>
    <xf numFmtId="0" fontId="24" fillId="0" borderId="0" xfId="11" applyFont="1" applyFill="1" applyProtection="1"/>
    <xf numFmtId="0" fontId="16" fillId="0" borderId="29" xfId="5" applyFont="1" applyBorder="1" applyAlignment="1" applyProtection="1">
      <alignment horizontal="left" vertical="center" wrapText="1" indent="1"/>
    </xf>
    <xf numFmtId="0" fontId="19" fillId="0" borderId="13" xfId="5" applyFont="1" applyBorder="1" applyAlignment="1" applyProtection="1">
      <alignment horizontal="left" vertical="center" wrapText="1" indent="1"/>
    </xf>
    <xf numFmtId="0" fontId="13" fillId="0" borderId="0" xfId="11" applyFont="1" applyFill="1" applyProtection="1"/>
    <xf numFmtId="0" fontId="13" fillId="0" borderId="0" xfId="11" applyFont="1" applyFill="1" applyAlignment="1" applyProtection="1">
      <alignment horizontal="right" vertical="center" indent="1"/>
    </xf>
    <xf numFmtId="0" fontId="6" fillId="0" borderId="0" xfId="11" applyFont="1" applyFill="1" applyBorder="1" applyAlignment="1" applyProtection="1">
      <alignment horizontal="center" vertical="center" wrapText="1"/>
    </xf>
    <xf numFmtId="0" fontId="6" fillId="0" borderId="0" xfId="11" applyFont="1" applyFill="1" applyBorder="1" applyAlignment="1" applyProtection="1">
      <alignment vertical="center" wrapText="1"/>
    </xf>
    <xf numFmtId="165" fontId="6" fillId="0" borderId="0" xfId="11" applyNumberFormat="1" applyFont="1" applyFill="1" applyBorder="1" applyAlignment="1" applyProtection="1">
      <alignment horizontal="right" vertical="center" wrapText="1" indent="1"/>
    </xf>
    <xf numFmtId="165" fontId="6" fillId="0" borderId="0" xfId="5" applyNumberFormat="1" applyFont="1" applyFill="1" applyAlignment="1" applyProtection="1">
      <alignment horizontal="centerContinuous" vertical="center" wrapText="1"/>
    </xf>
    <xf numFmtId="165" fontId="1" fillId="0" borderId="0" xfId="5" applyNumberFormat="1" applyFill="1" applyAlignment="1" applyProtection="1">
      <alignment horizontal="centerContinuous" vertical="center"/>
    </xf>
    <xf numFmtId="165" fontId="1" fillId="0" borderId="0" xfId="5" applyNumberFormat="1" applyFill="1" applyAlignment="1" applyProtection="1">
      <alignment horizontal="center" vertical="center" wrapText="1"/>
    </xf>
    <xf numFmtId="165" fontId="7" fillId="0" borderId="0" xfId="5" applyNumberFormat="1" applyFont="1" applyFill="1" applyAlignment="1" applyProtection="1">
      <alignment horizontal="right" vertical="center"/>
    </xf>
    <xf numFmtId="165" fontId="5" fillId="0" borderId="1" xfId="5" applyNumberFormat="1" applyFont="1" applyFill="1" applyBorder="1" applyAlignment="1" applyProtection="1">
      <alignment horizontal="centerContinuous" vertical="center" wrapText="1"/>
    </xf>
    <xf numFmtId="165" fontId="5" fillId="0" borderId="2" xfId="5" applyNumberFormat="1" applyFont="1" applyFill="1" applyBorder="1" applyAlignment="1" applyProtection="1">
      <alignment horizontal="centerContinuous" vertical="center" wrapText="1"/>
    </xf>
    <xf numFmtId="165" fontId="5" fillId="0" borderId="5" xfId="5" applyNumberFormat="1" applyFont="1" applyFill="1" applyBorder="1" applyAlignment="1" applyProtection="1">
      <alignment horizontal="centerContinuous" vertical="center" wrapText="1"/>
    </xf>
    <xf numFmtId="165" fontId="5" fillId="0" borderId="1" xfId="5" applyNumberFormat="1" applyFont="1" applyFill="1" applyBorder="1" applyAlignment="1" applyProtection="1">
      <alignment horizontal="center" vertical="center" wrapText="1"/>
    </xf>
    <xf numFmtId="165" fontId="5" fillId="0" borderId="2" xfId="5" applyNumberFormat="1" applyFont="1" applyFill="1" applyBorder="1" applyAlignment="1" applyProtection="1">
      <alignment horizontal="center" vertical="center" wrapText="1"/>
    </xf>
    <xf numFmtId="165" fontId="5" fillId="0" borderId="5" xfId="5" applyNumberFormat="1" applyFont="1" applyFill="1" applyBorder="1" applyAlignment="1" applyProtection="1">
      <alignment horizontal="center" vertical="center" wrapText="1"/>
    </xf>
    <xf numFmtId="165" fontId="8" fillId="0" borderId="0" xfId="5" applyNumberFormat="1" applyFont="1" applyFill="1" applyAlignment="1" applyProtection="1">
      <alignment horizontal="center" vertical="center" wrapText="1"/>
    </xf>
    <xf numFmtId="165" fontId="10" fillId="0" borderId="35" xfId="5" applyNumberFormat="1" applyFont="1" applyFill="1" applyBorder="1" applyAlignment="1" applyProtection="1">
      <alignment horizontal="center" vertical="center" wrapText="1"/>
    </xf>
    <xf numFmtId="165" fontId="10" fillId="0" borderId="1" xfId="5" applyNumberFormat="1" applyFont="1" applyFill="1" applyBorder="1" applyAlignment="1" applyProtection="1">
      <alignment horizontal="center" vertical="center" wrapText="1"/>
    </xf>
    <xf numFmtId="165" fontId="10" fillId="0" borderId="2" xfId="5" applyNumberFormat="1" applyFont="1" applyFill="1" applyBorder="1" applyAlignment="1" applyProtection="1">
      <alignment horizontal="center" vertical="center" wrapText="1"/>
    </xf>
    <xf numFmtId="165" fontId="10" fillId="0" borderId="5" xfId="5" applyNumberFormat="1" applyFont="1" applyFill="1" applyBorder="1" applyAlignment="1" applyProtection="1">
      <alignment horizontal="center" vertical="center" wrapText="1"/>
    </xf>
    <xf numFmtId="165" fontId="10" fillId="0" borderId="0" xfId="5" applyNumberFormat="1" applyFont="1" applyFill="1" applyAlignment="1" applyProtection="1">
      <alignment horizontal="center" vertical="center" wrapText="1"/>
    </xf>
    <xf numFmtId="165" fontId="1" fillId="0" borderId="36" xfId="5" applyNumberFormat="1" applyFill="1" applyBorder="1" applyAlignment="1" applyProtection="1">
      <alignment horizontal="left" vertical="center" wrapText="1" indent="1"/>
    </xf>
    <xf numFmtId="165" fontId="14" fillId="0" borderId="10" xfId="5" applyNumberFormat="1" applyFont="1" applyFill="1" applyBorder="1" applyAlignment="1" applyProtection="1">
      <alignment horizontal="left" vertical="center" wrapText="1" indent="1"/>
    </xf>
    <xf numFmtId="165" fontId="14" fillId="0" borderId="9" xfId="5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11" xfId="5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37" xfId="5" applyNumberFormat="1" applyFill="1" applyBorder="1" applyAlignment="1" applyProtection="1">
      <alignment horizontal="left" vertical="center" wrapText="1" indent="1"/>
    </xf>
    <xf numFmtId="165" fontId="14" fillId="0" borderId="6" xfId="5" applyNumberFormat="1" applyFont="1" applyFill="1" applyBorder="1" applyAlignment="1" applyProtection="1">
      <alignment horizontal="left" vertical="center" wrapText="1" indent="1"/>
    </xf>
    <xf numFmtId="165" fontId="14" fillId="0" borderId="7" xfId="5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38" xfId="5" applyNumberFormat="1" applyFont="1" applyFill="1" applyBorder="1" applyAlignment="1" applyProtection="1">
      <alignment horizontal="left" vertical="center" wrapText="1" indent="1"/>
    </xf>
    <xf numFmtId="165" fontId="14" fillId="0" borderId="39" xfId="5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6" xfId="5" applyNumberFormat="1" applyFont="1" applyFill="1" applyBorder="1" applyAlignment="1" applyProtection="1">
      <alignment horizontal="left" vertical="center" wrapText="1" indent="1"/>
      <protection locked="0"/>
    </xf>
    <xf numFmtId="165" fontId="12" fillId="0" borderId="0" xfId="5" applyNumberFormat="1" applyFont="1" applyFill="1" applyBorder="1" applyAlignment="1" applyProtection="1">
      <alignment horizontal="left" vertical="center" wrapText="1" indent="1"/>
      <protection locked="0"/>
    </xf>
    <xf numFmtId="165" fontId="14" fillId="0" borderId="26" xfId="5" applyNumberFormat="1" applyFont="1" applyFill="1" applyBorder="1" applyAlignment="1" applyProtection="1">
      <alignment horizontal="left" vertical="center" wrapText="1" indent="1"/>
      <protection locked="0"/>
    </xf>
    <xf numFmtId="165" fontId="14" fillId="0" borderId="27" xfId="5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28" xfId="5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5" xfId="5" applyNumberFormat="1" applyFont="1" applyFill="1" applyBorder="1" applyAlignment="1" applyProtection="1">
      <alignment horizontal="left" vertical="center" wrapText="1" indent="1"/>
    </xf>
    <xf numFmtId="165" fontId="10" fillId="0" borderId="1" xfId="5" applyNumberFormat="1" applyFont="1" applyFill="1" applyBorder="1" applyAlignment="1" applyProtection="1">
      <alignment horizontal="left" vertical="center" wrapText="1" indent="1"/>
    </xf>
    <xf numFmtId="165" fontId="10" fillId="0" borderId="2" xfId="5" applyNumberFormat="1" applyFont="1" applyFill="1" applyBorder="1" applyAlignment="1" applyProtection="1">
      <alignment horizontal="right" vertical="center" wrapText="1" indent="1"/>
    </xf>
    <xf numFmtId="165" fontId="1" fillId="0" borderId="40" xfId="5" applyNumberFormat="1" applyFont="1" applyFill="1" applyBorder="1" applyAlignment="1" applyProtection="1">
      <alignment horizontal="left" vertical="center" wrapText="1" indent="1"/>
    </xf>
    <xf numFmtId="165" fontId="12" fillId="0" borderId="20" xfId="5" applyNumberFormat="1" applyFont="1" applyFill="1" applyBorder="1" applyAlignment="1" applyProtection="1">
      <alignment horizontal="left" vertical="center" wrapText="1" indent="1"/>
    </xf>
    <xf numFmtId="165" fontId="27" fillId="0" borderId="21" xfId="5" applyNumberFormat="1" applyFont="1" applyFill="1" applyBorder="1" applyAlignment="1" applyProtection="1">
      <alignment horizontal="right" vertical="center" wrapText="1" indent="1"/>
    </xf>
    <xf numFmtId="165" fontId="12" fillId="0" borderId="6" xfId="5" applyNumberFormat="1" applyFont="1" applyFill="1" applyBorder="1" applyAlignment="1" applyProtection="1">
      <alignment horizontal="left" vertical="center" wrapText="1" indent="1"/>
    </xf>
    <xf numFmtId="165" fontId="1" fillId="0" borderId="37" xfId="5" applyNumberFormat="1" applyFont="1" applyFill="1" applyBorder="1" applyAlignment="1" applyProtection="1">
      <alignment horizontal="left" vertical="center" wrapText="1" indent="1"/>
    </xf>
    <xf numFmtId="165" fontId="12" fillId="0" borderId="7" xfId="5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7" xfId="5" applyNumberFormat="1" applyFont="1" applyFill="1" applyBorder="1" applyAlignment="1" applyProtection="1">
      <alignment horizontal="right" vertical="center" wrapText="1" indent="1"/>
    </xf>
    <xf numFmtId="165" fontId="12" fillId="0" borderId="21" xfId="5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" xfId="5" applyNumberFormat="1" applyFont="1" applyFill="1" applyBorder="1" applyAlignment="1" applyProtection="1">
      <alignment horizontal="left" vertical="center" wrapText="1" indent="1"/>
    </xf>
    <xf numFmtId="165" fontId="26" fillId="0" borderId="15" xfId="5" applyNumberFormat="1" applyFont="1" applyFill="1" applyBorder="1" applyAlignment="1" applyProtection="1">
      <alignment horizontal="right" vertical="center" wrapText="1" indent="1"/>
    </xf>
    <xf numFmtId="165" fontId="1" fillId="0" borderId="40" xfId="5" applyNumberFormat="1" applyFill="1" applyBorder="1" applyAlignment="1" applyProtection="1">
      <alignment horizontal="left" vertical="center" wrapText="1" indent="1"/>
    </xf>
    <xf numFmtId="165" fontId="14" fillId="0" borderId="20" xfId="5" applyNumberFormat="1" applyFont="1" applyFill="1" applyBorder="1" applyAlignment="1" applyProtection="1">
      <alignment horizontal="left" vertical="center" wrapText="1" indent="1"/>
      <protection locked="0"/>
    </xf>
    <xf numFmtId="165" fontId="14" fillId="0" borderId="41" xfId="5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20" xfId="5" applyNumberFormat="1" applyFont="1" applyFill="1" applyBorder="1" applyAlignment="1" applyProtection="1">
      <alignment horizontal="left" vertical="center" wrapText="1" indent="1"/>
    </xf>
    <xf numFmtId="165" fontId="14" fillId="0" borderId="12" xfId="5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0" xfId="5" applyNumberFormat="1" applyFont="1" applyFill="1" applyBorder="1" applyAlignment="1" applyProtection="1">
      <alignment horizontal="left" vertical="center" wrapText="1" indent="1"/>
    </xf>
    <xf numFmtId="165" fontId="27" fillId="0" borderId="9" xfId="5" applyNumberFormat="1" applyFont="1" applyFill="1" applyBorder="1" applyAlignment="1" applyProtection="1">
      <alignment horizontal="right" vertical="center" wrapText="1" indent="1"/>
    </xf>
    <xf numFmtId="165" fontId="12" fillId="0" borderId="6" xfId="5" applyNumberFormat="1" applyFont="1" applyFill="1" applyBorder="1" applyAlignment="1" applyProtection="1">
      <alignment horizontal="left" vertical="center" wrapText="1" indent="2"/>
    </xf>
    <xf numFmtId="165" fontId="12" fillId="0" borderId="7" xfId="5" applyNumberFormat="1" applyFont="1" applyFill="1" applyBorder="1" applyAlignment="1" applyProtection="1">
      <alignment horizontal="left" vertical="center" wrapText="1" indent="2"/>
    </xf>
    <xf numFmtId="165" fontId="27" fillId="0" borderId="7" xfId="5" applyNumberFormat="1" applyFont="1" applyFill="1" applyBorder="1" applyAlignment="1" applyProtection="1">
      <alignment horizontal="left" vertical="center" wrapText="1" indent="1"/>
    </xf>
    <xf numFmtId="165" fontId="12" fillId="0" borderId="10" xfId="5" applyNumberFormat="1" applyFont="1" applyFill="1" applyBorder="1" applyAlignment="1" applyProtection="1">
      <alignment horizontal="left" vertical="center" wrapText="1" indent="1"/>
    </xf>
    <xf numFmtId="165" fontId="12" fillId="0" borderId="10" xfId="5" applyNumberFormat="1" applyFont="1" applyFill="1" applyBorder="1" applyAlignment="1" applyProtection="1">
      <alignment horizontal="left" vertical="center" wrapText="1" indent="1"/>
      <protection locked="0"/>
    </xf>
    <xf numFmtId="165" fontId="14" fillId="0" borderId="10" xfId="5" applyNumberFormat="1" applyFont="1" applyFill="1" applyBorder="1" applyAlignment="1" applyProtection="1">
      <alignment horizontal="left" vertical="center" wrapText="1" indent="1"/>
      <protection locked="0"/>
    </xf>
    <xf numFmtId="165" fontId="14" fillId="0" borderId="10" xfId="5" applyNumberFormat="1" applyFont="1" applyFill="1" applyBorder="1" applyAlignment="1" applyProtection="1">
      <alignment horizontal="left" vertical="center" wrapText="1" indent="2"/>
    </xf>
    <xf numFmtId="165" fontId="14" fillId="0" borderId="26" xfId="5" applyNumberFormat="1" applyFont="1" applyFill="1" applyBorder="1" applyAlignment="1" applyProtection="1">
      <alignment horizontal="left" vertical="center" wrapText="1" indent="2"/>
    </xf>
    <xf numFmtId="0" fontId="13" fillId="0" borderId="0" xfId="11" applyFill="1"/>
    <xf numFmtId="0" fontId="5" fillId="0" borderId="16" xfId="11" applyFont="1" applyFill="1" applyBorder="1" applyAlignment="1" applyProtection="1">
      <alignment horizontal="center" vertical="center" wrapText="1"/>
    </xf>
    <xf numFmtId="0" fontId="5" fillId="0" borderId="15" xfId="11" applyFont="1" applyFill="1" applyBorder="1" applyAlignment="1" applyProtection="1">
      <alignment horizontal="center" vertical="center" wrapText="1"/>
    </xf>
    <xf numFmtId="0" fontId="9" fillId="0" borderId="15" xfId="11" applyFont="1" applyFill="1" applyBorder="1" applyAlignment="1" applyProtection="1">
      <alignment horizontal="center" vertical="center" wrapText="1"/>
    </xf>
    <xf numFmtId="0" fontId="14" fillId="0" borderId="0" xfId="11" applyFont="1" applyFill="1"/>
    <xf numFmtId="165" fontId="9" fillId="0" borderId="2" xfId="11" applyNumberFormat="1" applyFont="1" applyFill="1" applyBorder="1" applyAlignment="1" applyProtection="1">
      <alignment horizontal="right" vertical="center" wrapText="1" indent="1"/>
    </xf>
    <xf numFmtId="165" fontId="9" fillId="0" borderId="15" xfId="11" applyNumberFormat="1" applyFont="1" applyFill="1" applyBorder="1" applyAlignment="1" applyProtection="1">
      <alignment horizontal="right" vertical="center" wrapText="1" indent="1"/>
    </xf>
    <xf numFmtId="0" fontId="21" fillId="0" borderId="0" xfId="11" applyFont="1" applyFill="1"/>
    <xf numFmtId="165" fontId="14" fillId="0" borderId="9" xfId="1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42" xfId="1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7" xfId="11" applyNumberFormat="1" applyFont="1" applyFill="1" applyBorder="1" applyAlignment="1" applyProtection="1">
      <alignment horizontal="right" vertical="center" wrapText="1" indent="1"/>
      <protection locked="0"/>
    </xf>
    <xf numFmtId="165" fontId="14" fillId="2" borderId="7" xfId="11" applyNumberFormat="1" applyFont="1" applyFill="1" applyBorder="1" applyAlignment="1" applyProtection="1">
      <alignment horizontal="right" vertical="center" wrapText="1" indent="1"/>
      <protection locked="0"/>
    </xf>
    <xf numFmtId="165" fontId="14" fillId="2" borderId="27" xfId="1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27" xfId="11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2" xfId="11" applyNumberFormat="1" applyFont="1" applyFill="1" applyBorder="1" applyAlignment="1" applyProtection="1">
      <alignment horizontal="right" vertical="center" wrapText="1" indent="1"/>
    </xf>
    <xf numFmtId="165" fontId="10" fillId="0" borderId="15" xfId="11" applyNumberFormat="1" applyFont="1" applyFill="1" applyBorder="1" applyAlignment="1" applyProtection="1">
      <alignment horizontal="right" vertical="center" wrapText="1" indent="1"/>
    </xf>
    <xf numFmtId="165" fontId="14" fillId="0" borderId="9" xfId="11" applyNumberFormat="1" applyFont="1" applyFill="1" applyBorder="1" applyAlignment="1" applyProtection="1">
      <alignment horizontal="right" vertical="center" wrapText="1" indent="1"/>
    </xf>
    <xf numFmtId="165" fontId="14" fillId="0" borderId="42" xfId="11" applyNumberFormat="1" applyFont="1" applyFill="1" applyBorder="1" applyAlignment="1" applyProtection="1">
      <alignment horizontal="right" vertical="center" wrapText="1" indent="1"/>
    </xf>
    <xf numFmtId="165" fontId="12" fillId="0" borderId="7" xfId="1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19" xfId="1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27" xfId="1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34" xfId="1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9" xfId="1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42" xfId="1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" xfId="5" applyFont="1" applyBorder="1" applyAlignment="1" applyProtection="1">
      <alignment vertical="center" wrapText="1"/>
    </xf>
    <xf numFmtId="0" fontId="22" fillId="0" borderId="27" xfId="5" applyFont="1" applyBorder="1" applyAlignment="1" applyProtection="1">
      <alignment horizontal="left" vertical="center" wrapText="1"/>
    </xf>
    <xf numFmtId="0" fontId="23" fillId="0" borderId="0" xfId="11" applyFont="1" applyFill="1"/>
    <xf numFmtId="0" fontId="22" fillId="0" borderId="10" xfId="5" applyFont="1" applyBorder="1" applyAlignment="1" applyProtection="1">
      <alignment vertical="center" wrapText="1"/>
    </xf>
    <xf numFmtId="165" fontId="9" fillId="0" borderId="2" xfId="11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15" xfId="1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2" xfId="5" applyFont="1" applyBorder="1" applyAlignment="1" applyProtection="1">
      <alignment vertical="center" wrapText="1"/>
    </xf>
    <xf numFmtId="0" fontId="16" fillId="0" borderId="29" xfId="5" applyFont="1" applyBorder="1" applyAlignment="1" applyProtection="1">
      <alignment vertical="center" wrapText="1"/>
    </xf>
    <xf numFmtId="0" fontId="16" fillId="0" borderId="13" xfId="5" applyFont="1" applyBorder="1" applyAlignment="1" applyProtection="1">
      <alignment vertical="center" wrapText="1"/>
    </xf>
    <xf numFmtId="0" fontId="6" fillId="0" borderId="43" xfId="11" applyFont="1" applyFill="1" applyBorder="1" applyAlignment="1" applyProtection="1">
      <alignment horizontal="center" vertical="center" wrapText="1"/>
    </xf>
    <xf numFmtId="0" fontId="6" fillId="0" borderId="43" xfId="11" applyFont="1" applyFill="1" applyBorder="1" applyAlignment="1" applyProtection="1">
      <alignment vertical="center" wrapText="1"/>
    </xf>
    <xf numFmtId="0" fontId="14" fillId="0" borderId="43" xfId="11" applyFont="1" applyFill="1" applyBorder="1" applyAlignment="1" applyProtection="1">
      <alignment horizontal="right" vertical="center" wrapText="1" indent="1"/>
      <protection locked="0"/>
    </xf>
    <xf numFmtId="165" fontId="12" fillId="0" borderId="43" xfId="11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24" xfId="11" applyNumberFormat="1" applyFont="1" applyFill="1" applyBorder="1" applyAlignment="1" applyProtection="1">
      <alignment horizontal="right" vertical="center" wrapText="1" indent="1"/>
    </xf>
    <xf numFmtId="165" fontId="9" fillId="0" borderId="44" xfId="11" applyNumberFormat="1" applyFont="1" applyFill="1" applyBorder="1" applyAlignment="1" applyProtection="1">
      <alignment horizontal="right" vertical="center" wrapText="1" indent="1"/>
    </xf>
    <xf numFmtId="165" fontId="14" fillId="0" borderId="31" xfId="1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45" xfId="11" applyNumberFormat="1" applyFont="1" applyFill="1" applyBorder="1" applyAlignment="1" applyProtection="1">
      <alignment horizontal="right" vertical="center" wrapText="1" indent="1"/>
      <protection locked="0"/>
    </xf>
    <xf numFmtId="165" fontId="16" fillId="0" borderId="2" xfId="5" applyNumberFormat="1" applyFont="1" applyBorder="1" applyAlignment="1" applyProtection="1">
      <alignment horizontal="right" vertical="center" wrapText="1" indent="1"/>
    </xf>
    <xf numFmtId="165" fontId="16" fillId="0" borderId="15" xfId="5" applyNumberFormat="1" applyFont="1" applyBorder="1" applyAlignment="1" applyProtection="1">
      <alignment horizontal="right" vertical="center" wrapText="1" indent="1"/>
    </xf>
    <xf numFmtId="165" fontId="19" fillId="0" borderId="2" xfId="5" quotePrefix="1" applyNumberFormat="1" applyFont="1" applyBorder="1" applyAlignment="1" applyProtection="1">
      <alignment horizontal="right" vertical="center" wrapText="1" indent="1"/>
    </xf>
    <xf numFmtId="165" fontId="19" fillId="0" borderId="15" xfId="5" quotePrefix="1" applyNumberFormat="1" applyFont="1" applyBorder="1" applyAlignment="1" applyProtection="1">
      <alignment horizontal="right" vertical="center" wrapText="1" indent="1"/>
    </xf>
    <xf numFmtId="0" fontId="13" fillId="0" borderId="0" xfId="11" applyFont="1" applyFill="1"/>
    <xf numFmtId="0" fontId="24" fillId="0" borderId="0" xfId="11" applyFont="1" applyFill="1"/>
    <xf numFmtId="0" fontId="9" fillId="0" borderId="46" xfId="5" applyFont="1" applyFill="1" applyBorder="1" applyAlignment="1" applyProtection="1">
      <alignment horizontal="center" vertical="center" wrapText="1"/>
    </xf>
    <xf numFmtId="0" fontId="9" fillId="0" borderId="5" xfId="5" applyFont="1" applyFill="1" applyBorder="1" applyAlignment="1" applyProtection="1">
      <alignment horizontal="center" vertical="center" wrapText="1"/>
    </xf>
    <xf numFmtId="0" fontId="5" fillId="0" borderId="46" xfId="5" applyFont="1" applyFill="1" applyBorder="1" applyAlignment="1" applyProtection="1">
      <alignment horizontal="center" vertical="center" wrapText="1"/>
    </xf>
    <xf numFmtId="0" fontId="10" fillId="0" borderId="18" xfId="5" applyFont="1" applyFill="1" applyBorder="1" applyAlignment="1" applyProtection="1">
      <alignment horizontal="left" vertical="center" wrapText="1" indent="1"/>
    </xf>
    <xf numFmtId="0" fontId="14" fillId="0" borderId="47" xfId="11" applyFont="1" applyFill="1" applyBorder="1" applyAlignment="1" applyProtection="1">
      <alignment horizontal="left" vertical="center" wrapText="1" indent="1"/>
    </xf>
    <xf numFmtId="0" fontId="14" fillId="0" borderId="39" xfId="11" applyFont="1" applyFill="1" applyBorder="1" applyAlignment="1" applyProtection="1">
      <alignment horizontal="left" vertical="center" wrapText="1" indent="1"/>
    </xf>
    <xf numFmtId="0" fontId="10" fillId="0" borderId="18" xfId="11" applyFont="1" applyFill="1" applyBorder="1" applyAlignment="1" applyProtection="1">
      <alignment horizontal="left" vertical="center" wrapText="1" indent="1"/>
    </xf>
    <xf numFmtId="0" fontId="12" fillId="0" borderId="47" xfId="11" applyFont="1" applyFill="1" applyBorder="1" applyAlignment="1" applyProtection="1">
      <alignment horizontal="left" vertical="center" wrapText="1" indent="1"/>
    </xf>
    <xf numFmtId="0" fontId="12" fillId="0" borderId="39" xfId="11" applyFont="1" applyFill="1" applyBorder="1" applyAlignment="1" applyProtection="1">
      <alignment horizontal="left" vertical="center" wrapText="1" indent="1"/>
    </xf>
    <xf numFmtId="0" fontId="12" fillId="0" borderId="48" xfId="11" applyFont="1" applyFill="1" applyBorder="1" applyAlignment="1" applyProtection="1">
      <alignment horizontal="left" vertical="center" wrapText="1" indent="1"/>
    </xf>
    <xf numFmtId="0" fontId="17" fillId="0" borderId="49" xfId="5" applyFont="1" applyBorder="1" applyAlignment="1" applyProtection="1">
      <alignment horizontal="left" wrapText="1" indent="1"/>
    </xf>
    <xf numFmtId="0" fontId="9" fillId="0" borderId="50" xfId="5" applyFont="1" applyFill="1" applyBorder="1" applyAlignment="1" applyProtection="1">
      <alignment horizontal="center" vertical="center" wrapText="1"/>
    </xf>
    <xf numFmtId="165" fontId="10" fillId="0" borderId="35" xfId="5" applyNumberFormat="1" applyFont="1" applyFill="1" applyBorder="1" applyAlignment="1" applyProtection="1">
      <alignment horizontal="right" vertical="center" wrapText="1" indent="1"/>
    </xf>
    <xf numFmtId="165" fontId="14" fillId="0" borderId="37" xfId="5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35" xfId="5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36" xfId="5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40" xfId="5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51" xfId="5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35" xfId="5" applyNumberFormat="1" applyFont="1" applyFill="1" applyBorder="1" applyAlignment="1" applyProtection="1">
      <alignment horizontal="right" vertical="center" wrapText="1" indent="1"/>
    </xf>
    <xf numFmtId="165" fontId="12" fillId="0" borderId="37" xfId="5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0" xfId="9" applyFont="1"/>
    <xf numFmtId="166" fontId="31" fillId="0" borderId="0" xfId="2" applyNumberFormat="1" applyFont="1"/>
    <xf numFmtId="166" fontId="32" fillId="0" borderId="7" xfId="2" applyNumberFormat="1" applyFont="1" applyBorder="1" applyAlignment="1">
      <alignment horizontal="center"/>
    </xf>
    <xf numFmtId="0" fontId="31" fillId="0" borderId="0" xfId="9" applyFont="1" applyAlignment="1">
      <alignment horizontal="right"/>
    </xf>
    <xf numFmtId="0" fontId="31" fillId="0" borderId="7" xfId="9" applyFont="1" applyBorder="1"/>
    <xf numFmtId="166" fontId="31" fillId="0" borderId="7" xfId="2" applyNumberFormat="1" applyFont="1" applyBorder="1"/>
    <xf numFmtId="0" fontId="32" fillId="0" borderId="7" xfId="9" applyFont="1" applyBorder="1"/>
    <xf numFmtId="166" fontId="32" fillId="0" borderId="7" xfId="2" applyNumberFormat="1" applyFont="1" applyBorder="1"/>
    <xf numFmtId="166" fontId="32" fillId="0" borderId="0" xfId="2" applyNumberFormat="1" applyFont="1"/>
    <xf numFmtId="0" fontId="32" fillId="0" borderId="0" xfId="9" applyFont="1" applyAlignment="1">
      <alignment horizontal="right"/>
    </xf>
    <xf numFmtId="166" fontId="32" fillId="0" borderId="0" xfId="9" applyNumberFormat="1" applyFont="1"/>
    <xf numFmtId="0" fontId="1" fillId="0" borderId="0" xfId="5" applyFill="1" applyProtection="1"/>
    <xf numFmtId="0" fontId="1" fillId="0" borderId="0" xfId="5" applyFill="1"/>
    <xf numFmtId="0" fontId="24" fillId="0" borderId="0" xfId="5" applyFont="1" applyFill="1" applyProtection="1"/>
    <xf numFmtId="0" fontId="25" fillId="0" borderId="23" xfId="5" applyFont="1" applyFill="1" applyBorder="1" applyAlignment="1" applyProtection="1">
      <alignment vertical="center"/>
    </xf>
    <xf numFmtId="0" fontId="25" fillId="0" borderId="24" xfId="5" applyFont="1" applyFill="1" applyBorder="1" applyAlignment="1" applyProtection="1">
      <alignment horizontal="center" vertical="center"/>
    </xf>
    <xf numFmtId="0" fontId="25" fillId="0" borderId="25" xfId="5" applyFont="1" applyFill="1" applyBorder="1" applyAlignment="1" applyProtection="1">
      <alignment horizontal="center" vertical="center"/>
    </xf>
    <xf numFmtId="49" fontId="12" fillId="0" borderId="30" xfId="5" applyNumberFormat="1" applyFont="1" applyFill="1" applyBorder="1" applyAlignment="1" applyProtection="1">
      <alignment vertical="center"/>
    </xf>
    <xf numFmtId="3" fontId="12" fillId="0" borderId="31" xfId="5" applyNumberFormat="1" applyFont="1" applyFill="1" applyBorder="1" applyAlignment="1" applyProtection="1">
      <alignment vertical="center"/>
      <protection locked="0"/>
    </xf>
    <xf numFmtId="3" fontId="12" fillId="0" borderId="32" xfId="5" applyNumberFormat="1" applyFont="1" applyFill="1" applyBorder="1" applyAlignment="1" applyProtection="1">
      <alignment vertical="center"/>
    </xf>
    <xf numFmtId="49" fontId="27" fillId="0" borderId="6" xfId="5" quotePrefix="1" applyNumberFormat="1" applyFont="1" applyFill="1" applyBorder="1" applyAlignment="1" applyProtection="1">
      <alignment horizontal="left" vertical="center" indent="1"/>
    </xf>
    <xf numFmtId="3" fontId="27" fillId="0" borderId="7" xfId="5" applyNumberFormat="1" applyFont="1" applyFill="1" applyBorder="1" applyAlignment="1" applyProtection="1">
      <alignment vertical="center"/>
      <protection locked="0"/>
    </xf>
    <xf numFmtId="3" fontId="27" fillId="0" borderId="8" xfId="5" applyNumberFormat="1" applyFont="1" applyFill="1" applyBorder="1" applyAlignment="1" applyProtection="1">
      <alignment vertical="center"/>
    </xf>
    <xf numFmtId="49" fontId="12" fillId="0" borderId="6" xfId="5" applyNumberFormat="1" applyFont="1" applyFill="1" applyBorder="1" applyAlignment="1" applyProtection="1">
      <alignment vertical="center"/>
    </xf>
    <xf numFmtId="3" fontId="12" fillId="0" borderId="7" xfId="5" applyNumberFormat="1" applyFont="1" applyFill="1" applyBorder="1" applyAlignment="1" applyProtection="1">
      <alignment vertical="center"/>
      <protection locked="0"/>
    </xf>
    <xf numFmtId="3" fontId="12" fillId="0" borderId="8" xfId="5" applyNumberFormat="1" applyFont="1" applyFill="1" applyBorder="1" applyAlignment="1" applyProtection="1">
      <alignment vertical="center"/>
    </xf>
    <xf numFmtId="49" fontId="12" fillId="0" borderId="26" xfId="5" applyNumberFormat="1" applyFont="1" applyFill="1" applyBorder="1" applyAlignment="1" applyProtection="1">
      <alignment vertical="center"/>
      <protection locked="0"/>
    </xf>
    <xf numFmtId="3" fontId="12" fillId="0" borderId="27" xfId="5" applyNumberFormat="1" applyFont="1" applyFill="1" applyBorder="1" applyAlignment="1" applyProtection="1">
      <alignment vertical="center"/>
      <protection locked="0"/>
    </xf>
    <xf numFmtId="49" fontId="25" fillId="0" borderId="1" xfId="5" applyNumberFormat="1" applyFont="1" applyFill="1" applyBorder="1" applyAlignment="1" applyProtection="1">
      <alignment vertical="center"/>
    </xf>
    <xf numFmtId="3" fontId="12" fillId="0" borderId="2" xfId="5" applyNumberFormat="1" applyFont="1" applyFill="1" applyBorder="1" applyAlignment="1" applyProtection="1">
      <alignment vertical="center"/>
    </xf>
    <xf numFmtId="3" fontId="12" fillId="0" borderId="5" xfId="5" applyNumberFormat="1" applyFont="1" applyFill="1" applyBorder="1" applyAlignment="1" applyProtection="1">
      <alignment vertical="center"/>
    </xf>
    <xf numFmtId="0" fontId="1" fillId="0" borderId="0" xfId="5" applyFill="1" applyAlignment="1" applyProtection="1">
      <alignment vertical="center"/>
    </xf>
    <xf numFmtId="49" fontId="12" fillId="0" borderId="6" xfId="5" applyNumberFormat="1" applyFont="1" applyFill="1" applyBorder="1" applyAlignment="1" applyProtection="1">
      <alignment horizontal="left" vertical="center"/>
    </xf>
    <xf numFmtId="49" fontId="12" fillId="0" borderId="6" xfId="5" applyNumberFormat="1" applyFont="1" applyFill="1" applyBorder="1" applyAlignment="1" applyProtection="1">
      <alignment vertical="center"/>
      <protection locked="0"/>
    </xf>
    <xf numFmtId="165" fontId="7" fillId="0" borderId="0" xfId="5" applyNumberFormat="1" applyFont="1" applyFill="1" applyAlignment="1" applyProtection="1">
      <alignment horizontal="right"/>
    </xf>
    <xf numFmtId="165" fontId="34" fillId="0" borderId="0" xfId="5" applyNumberFormat="1" applyFont="1" applyFill="1" applyAlignment="1" applyProtection="1">
      <alignment vertical="center"/>
    </xf>
    <xf numFmtId="165" fontId="5" fillId="0" borderId="52" xfId="5" applyNumberFormat="1" applyFont="1" applyFill="1" applyBorder="1" applyAlignment="1" applyProtection="1">
      <alignment horizontal="center" vertical="center"/>
    </xf>
    <xf numFmtId="165" fontId="5" fillId="0" borderId="14" xfId="5" applyNumberFormat="1" applyFont="1" applyFill="1" applyBorder="1" applyAlignment="1" applyProtection="1">
      <alignment horizontal="center" vertical="center" wrapText="1"/>
    </xf>
    <xf numFmtId="165" fontId="34" fillId="0" borderId="0" xfId="5" applyNumberFormat="1" applyFont="1" applyFill="1" applyAlignment="1" applyProtection="1">
      <alignment horizontal="center" vertical="center"/>
    </xf>
    <xf numFmtId="165" fontId="9" fillId="0" borderId="17" xfId="5" applyNumberFormat="1" applyFont="1" applyFill="1" applyBorder="1" applyAlignment="1" applyProtection="1">
      <alignment horizontal="center" vertical="center" wrapText="1"/>
    </xf>
    <xf numFmtId="165" fontId="9" fillId="0" borderId="35" xfId="5" applyNumberFormat="1" applyFont="1" applyFill="1" applyBorder="1" applyAlignment="1" applyProtection="1">
      <alignment horizontal="center" vertical="center" wrapText="1"/>
    </xf>
    <xf numFmtId="165" fontId="9" fillId="0" borderId="18" xfId="5" applyNumberFormat="1" applyFont="1" applyFill="1" applyBorder="1" applyAlignment="1" applyProtection="1">
      <alignment horizontal="center" vertical="center" wrapText="1"/>
    </xf>
    <xf numFmtId="165" fontId="9" fillId="0" borderId="5" xfId="5" applyNumberFormat="1" applyFont="1" applyFill="1" applyBorder="1" applyAlignment="1" applyProtection="1">
      <alignment horizontal="center" vertical="center" wrapText="1"/>
    </xf>
    <xf numFmtId="165" fontId="9" fillId="0" borderId="40" xfId="5" applyNumberFormat="1" applyFont="1" applyFill="1" applyBorder="1" applyAlignment="1" applyProtection="1">
      <alignment horizontal="center" vertical="center" wrapText="1"/>
    </xf>
    <xf numFmtId="165" fontId="34" fillId="0" borderId="0" xfId="5" applyNumberFormat="1" applyFont="1" applyFill="1" applyAlignment="1" applyProtection="1">
      <alignment horizontal="center" vertical="center" wrapText="1"/>
    </xf>
    <xf numFmtId="165" fontId="9" fillId="0" borderId="1" xfId="5" applyNumberFormat="1" applyFont="1" applyFill="1" applyBorder="1" applyAlignment="1" applyProtection="1">
      <alignment horizontal="center" vertical="center" wrapText="1"/>
    </xf>
    <xf numFmtId="165" fontId="9" fillId="0" borderId="35" xfId="5" applyNumberFormat="1" applyFont="1" applyFill="1" applyBorder="1" applyAlignment="1" applyProtection="1">
      <alignment horizontal="left" vertical="center" wrapText="1" indent="1"/>
    </xf>
    <xf numFmtId="49" fontId="14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14" fillId="0" borderId="35" xfId="5" applyNumberFormat="1" applyFont="1" applyFill="1" applyBorder="1" applyAlignment="1" applyProtection="1">
      <alignment vertical="center" wrapText="1"/>
    </xf>
    <xf numFmtId="165" fontId="14" fillId="0" borderId="1" xfId="5" applyNumberFormat="1" applyFont="1" applyFill="1" applyBorder="1" applyAlignment="1" applyProtection="1">
      <alignment vertical="center" wrapText="1"/>
    </xf>
    <xf numFmtId="165" fontId="14" fillId="0" borderId="2" xfId="5" applyNumberFormat="1" applyFont="1" applyFill="1" applyBorder="1" applyAlignment="1" applyProtection="1">
      <alignment vertical="center" wrapText="1"/>
    </xf>
    <xf numFmtId="165" fontId="14" fillId="0" borderId="5" xfId="5" applyNumberFormat="1" applyFont="1" applyFill="1" applyBorder="1" applyAlignment="1" applyProtection="1">
      <alignment vertical="center" wrapText="1"/>
    </xf>
    <xf numFmtId="165" fontId="9" fillId="0" borderId="6" xfId="5" applyNumberFormat="1" applyFont="1" applyFill="1" applyBorder="1" applyAlignment="1" applyProtection="1">
      <alignment horizontal="center" vertical="center" wrapText="1"/>
    </xf>
    <xf numFmtId="165" fontId="14" fillId="0" borderId="37" xfId="5" applyNumberFormat="1" applyFont="1" applyFill="1" applyBorder="1" applyAlignment="1" applyProtection="1">
      <alignment horizontal="left" vertical="center" wrapText="1" indent="1"/>
      <protection locked="0"/>
    </xf>
    <xf numFmtId="49" fontId="21" fillId="0" borderId="7" xfId="5" applyNumberFormat="1" applyFont="1" applyFill="1" applyBorder="1" applyAlignment="1" applyProtection="1">
      <alignment horizontal="center" vertical="center" wrapText="1"/>
      <protection locked="0"/>
    </xf>
    <xf numFmtId="165" fontId="14" fillId="0" borderId="37" xfId="5" applyNumberFormat="1" applyFont="1" applyFill="1" applyBorder="1" applyAlignment="1" applyProtection="1">
      <alignment vertical="center" wrapText="1"/>
      <protection locked="0"/>
    </xf>
    <xf numFmtId="165" fontId="14" fillId="0" borderId="6" xfId="5" applyNumberFormat="1" applyFont="1" applyFill="1" applyBorder="1" applyAlignment="1" applyProtection="1">
      <alignment vertical="center" wrapText="1"/>
      <protection locked="0"/>
    </xf>
    <xf numFmtId="165" fontId="14" fillId="0" borderId="7" xfId="5" applyNumberFormat="1" applyFont="1" applyFill="1" applyBorder="1" applyAlignment="1" applyProtection="1">
      <alignment vertical="center" wrapText="1"/>
      <protection locked="0"/>
    </xf>
    <xf numFmtId="165" fontId="14" fillId="0" borderId="8" xfId="5" applyNumberFormat="1" applyFont="1" applyFill="1" applyBorder="1" applyAlignment="1" applyProtection="1">
      <alignment vertical="center" wrapText="1"/>
      <protection locked="0"/>
    </xf>
    <xf numFmtId="165" fontId="14" fillId="0" borderId="37" xfId="5" applyNumberFormat="1" applyFont="1" applyFill="1" applyBorder="1" applyAlignment="1" applyProtection="1">
      <alignment vertical="center" wrapText="1"/>
    </xf>
    <xf numFmtId="49" fontId="21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26" xfId="5" applyNumberFormat="1" applyFont="1" applyFill="1" applyBorder="1" applyAlignment="1" applyProtection="1">
      <alignment horizontal="center" vertical="center" wrapText="1"/>
    </xf>
    <xf numFmtId="165" fontId="14" fillId="0" borderId="53" xfId="5" applyNumberFormat="1" applyFont="1" applyFill="1" applyBorder="1" applyAlignment="1" applyProtection="1">
      <alignment horizontal="left" vertical="center" wrapText="1" indent="1"/>
      <protection locked="0"/>
    </xf>
    <xf numFmtId="49" fontId="21" fillId="0" borderId="27" xfId="5" applyNumberFormat="1" applyFont="1" applyFill="1" applyBorder="1" applyAlignment="1" applyProtection="1">
      <alignment horizontal="center" vertical="center" wrapText="1"/>
      <protection locked="0"/>
    </xf>
    <xf numFmtId="165" fontId="14" fillId="0" borderId="53" xfId="5" applyNumberFormat="1" applyFont="1" applyFill="1" applyBorder="1" applyAlignment="1" applyProtection="1">
      <alignment vertical="center" wrapText="1"/>
      <protection locked="0"/>
    </xf>
    <xf numFmtId="165" fontId="14" fillId="0" borderId="26" xfId="5" applyNumberFormat="1" applyFont="1" applyFill="1" applyBorder="1" applyAlignment="1" applyProtection="1">
      <alignment vertical="center" wrapText="1"/>
      <protection locked="0"/>
    </xf>
    <xf numFmtId="165" fontId="14" fillId="0" borderId="27" xfId="5" applyNumberFormat="1" applyFont="1" applyFill="1" applyBorder="1" applyAlignment="1" applyProtection="1">
      <alignment vertical="center" wrapText="1"/>
      <protection locked="0"/>
    </xf>
    <xf numFmtId="165" fontId="14" fillId="0" borderId="28" xfId="5" applyNumberFormat="1" applyFont="1" applyFill="1" applyBorder="1" applyAlignment="1" applyProtection="1">
      <alignment vertical="center" wrapText="1"/>
      <protection locked="0"/>
    </xf>
    <xf numFmtId="165" fontId="14" fillId="0" borderId="53" xfId="5" applyNumberFormat="1" applyFont="1" applyFill="1" applyBorder="1" applyAlignment="1" applyProtection="1">
      <alignment vertical="center" wrapText="1"/>
    </xf>
    <xf numFmtId="165" fontId="10" fillId="0" borderId="35" xfId="5" applyNumberFormat="1" applyFont="1" applyFill="1" applyBorder="1" applyAlignment="1" applyProtection="1">
      <alignment horizontal="left" vertical="center" wrapText="1" indent="1"/>
    </xf>
    <xf numFmtId="165" fontId="9" fillId="0" borderId="20" xfId="5" applyNumberFormat="1" applyFont="1" applyFill="1" applyBorder="1" applyAlignment="1" applyProtection="1">
      <alignment horizontal="center" vertical="center" wrapText="1"/>
    </xf>
    <xf numFmtId="165" fontId="14" fillId="0" borderId="36" xfId="5" applyNumberFormat="1" applyFont="1" applyFill="1" applyBorder="1" applyAlignment="1" applyProtection="1">
      <alignment horizontal="left" vertical="center" wrapText="1" indent="1"/>
      <protection locked="0"/>
    </xf>
    <xf numFmtId="49" fontId="21" fillId="0" borderId="41" xfId="5" applyNumberFormat="1" applyFont="1" applyFill="1" applyBorder="1" applyAlignment="1" applyProtection="1">
      <alignment horizontal="center" vertical="center" wrapText="1"/>
      <protection locked="0"/>
    </xf>
    <xf numFmtId="165" fontId="14" fillId="0" borderId="40" xfId="5" applyNumberFormat="1" applyFont="1" applyFill="1" applyBorder="1" applyAlignment="1" applyProtection="1">
      <alignment vertical="center" wrapText="1"/>
      <protection locked="0"/>
    </xf>
    <xf numFmtId="165" fontId="14" fillId="0" borderId="20" xfId="5" applyNumberFormat="1" applyFont="1" applyFill="1" applyBorder="1" applyAlignment="1" applyProtection="1">
      <alignment vertical="center" wrapText="1"/>
      <protection locked="0"/>
    </xf>
    <xf numFmtId="165" fontId="14" fillId="0" borderId="21" xfId="5" applyNumberFormat="1" applyFont="1" applyFill="1" applyBorder="1" applyAlignment="1" applyProtection="1">
      <alignment vertical="center" wrapText="1"/>
      <protection locked="0"/>
    </xf>
    <xf numFmtId="165" fontId="14" fillId="0" borderId="12" xfId="5" applyNumberFormat="1" applyFont="1" applyFill="1" applyBorder="1" applyAlignment="1" applyProtection="1">
      <alignment vertical="center" wrapText="1"/>
      <protection locked="0"/>
    </xf>
    <xf numFmtId="165" fontId="14" fillId="0" borderId="40" xfId="5" applyNumberFormat="1" applyFont="1" applyFill="1" applyBorder="1" applyAlignment="1" applyProtection="1">
      <alignment vertical="center" wrapText="1"/>
    </xf>
    <xf numFmtId="165" fontId="21" fillId="3" borderId="18" xfId="5" applyNumberFormat="1" applyFont="1" applyFill="1" applyBorder="1" applyAlignment="1" applyProtection="1">
      <alignment horizontal="left" vertical="center" wrapText="1" indent="2"/>
    </xf>
    <xf numFmtId="0" fontId="1" fillId="0" borderId="0" xfId="5" applyFill="1" applyAlignment="1">
      <alignment horizontal="center" vertical="center" wrapText="1"/>
    </xf>
    <xf numFmtId="0" fontId="1" fillId="0" borderId="0" xfId="5" applyFill="1" applyAlignment="1">
      <alignment vertical="center" wrapText="1"/>
    </xf>
    <xf numFmtId="165" fontId="11" fillId="0" borderId="0" xfId="5" applyNumberFormat="1" applyFont="1" applyFill="1" applyAlignment="1">
      <alignment horizontal="center" vertical="center" wrapText="1"/>
    </xf>
    <xf numFmtId="165" fontId="11" fillId="0" borderId="0" xfId="5" applyNumberFormat="1" applyFont="1" applyFill="1" applyAlignment="1">
      <alignment vertical="center" wrapText="1"/>
    </xf>
    <xf numFmtId="165" fontId="7" fillId="0" borderId="0" xfId="5" applyNumberFormat="1" applyFont="1" applyFill="1" applyAlignment="1">
      <alignment horizontal="right" vertical="center"/>
    </xf>
    <xf numFmtId="0" fontId="5" fillId="0" borderId="1" xfId="5" applyFont="1" applyFill="1" applyBorder="1" applyAlignment="1">
      <alignment horizontal="center" vertical="center" wrapText="1"/>
    </xf>
    <xf numFmtId="0" fontId="5" fillId="0" borderId="2" xfId="5" applyFont="1" applyFill="1" applyBorder="1" applyAlignment="1" applyProtection="1">
      <alignment horizontal="center" vertical="center" wrapText="1"/>
    </xf>
    <xf numFmtId="0" fontId="5" fillId="0" borderId="5" xfId="5" applyFont="1" applyFill="1" applyBorder="1" applyAlignment="1" applyProtection="1">
      <alignment horizontal="center" vertical="center" wrapText="1"/>
    </xf>
    <xf numFmtId="0" fontId="8" fillId="0" borderId="0" xfId="5" applyFont="1" applyFill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12" fillId="0" borderId="30" xfId="5" applyFont="1" applyFill="1" applyBorder="1" applyAlignment="1">
      <alignment horizontal="center" vertical="center" wrapText="1"/>
    </xf>
    <xf numFmtId="0" fontId="22" fillId="0" borderId="54" xfId="5" applyFont="1" applyFill="1" applyBorder="1" applyAlignment="1" applyProtection="1">
      <alignment horizontal="left" vertical="center" wrapText="1" indent="1"/>
    </xf>
    <xf numFmtId="165" fontId="12" fillId="0" borderId="54" xfId="5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6" xfId="5" applyFont="1" applyFill="1" applyBorder="1" applyAlignment="1">
      <alignment horizontal="center" vertical="center" wrapText="1"/>
    </xf>
    <xf numFmtId="0" fontId="22" fillId="0" borderId="33" xfId="5" applyFont="1" applyFill="1" applyBorder="1" applyAlignment="1" applyProtection="1">
      <alignment horizontal="left" vertical="center" wrapText="1" indent="1"/>
    </xf>
    <xf numFmtId="165" fontId="12" fillId="0" borderId="33" xfId="5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33" xfId="5" applyFont="1" applyFill="1" applyBorder="1" applyAlignment="1" applyProtection="1">
      <alignment horizontal="left" vertical="center" wrapText="1" indent="8"/>
    </xf>
    <xf numFmtId="0" fontId="12" fillId="0" borderId="7" xfId="5" applyFont="1" applyFill="1" applyBorder="1" applyAlignment="1" applyProtection="1">
      <alignment vertical="center" wrapText="1"/>
      <protection locked="0"/>
    </xf>
    <xf numFmtId="0" fontId="12" fillId="0" borderId="26" xfId="5" applyFont="1" applyFill="1" applyBorder="1" applyAlignment="1">
      <alignment horizontal="center" vertical="center" wrapText="1"/>
    </xf>
    <xf numFmtId="0" fontId="12" fillId="0" borderId="55" xfId="5" applyFont="1" applyFill="1" applyBorder="1" applyAlignment="1" applyProtection="1">
      <alignment vertical="center" wrapText="1"/>
      <protection locked="0"/>
    </xf>
    <xf numFmtId="165" fontId="12" fillId="0" borderId="55" xfId="5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" xfId="5" applyFont="1" applyFill="1" applyBorder="1" applyAlignment="1">
      <alignment horizontal="center" vertical="center" wrapText="1"/>
    </xf>
    <xf numFmtId="0" fontId="25" fillId="0" borderId="13" xfId="5" applyFont="1" applyFill="1" applyBorder="1" applyAlignment="1" applyProtection="1">
      <alignment vertical="center" wrapText="1"/>
    </xf>
    <xf numFmtId="165" fontId="10" fillId="0" borderId="13" xfId="5" applyNumberFormat="1" applyFont="1" applyFill="1" applyBorder="1" applyAlignment="1" applyProtection="1">
      <alignment vertical="center" wrapText="1"/>
    </xf>
    <xf numFmtId="165" fontId="10" fillId="0" borderId="56" xfId="5" applyNumberFormat="1" applyFont="1" applyFill="1" applyBorder="1" applyAlignment="1" applyProtection="1">
      <alignment vertical="center" wrapText="1"/>
    </xf>
    <xf numFmtId="0" fontId="1" fillId="0" borderId="0" xfId="5" applyFill="1" applyAlignment="1">
      <alignment horizontal="right" vertical="center" wrapText="1"/>
    </xf>
    <xf numFmtId="165" fontId="5" fillId="0" borderId="57" xfId="5" applyNumberFormat="1" applyFont="1" applyFill="1" applyBorder="1" applyAlignment="1">
      <alignment horizontal="centerContinuous" vertical="center" wrapText="1"/>
    </xf>
    <xf numFmtId="165" fontId="5" fillId="0" borderId="58" xfId="5" applyNumberFormat="1" applyFont="1" applyFill="1" applyBorder="1" applyAlignment="1">
      <alignment horizontal="centerContinuous" vertical="center"/>
    </xf>
    <xf numFmtId="165" fontId="5" fillId="0" borderId="45" xfId="5" applyNumberFormat="1" applyFont="1" applyFill="1" applyBorder="1" applyAlignment="1">
      <alignment horizontal="centerContinuous" vertical="center"/>
    </xf>
    <xf numFmtId="165" fontId="34" fillId="0" borderId="0" xfId="5" applyNumberFormat="1" applyFont="1" applyFill="1" applyAlignment="1">
      <alignment vertical="center"/>
    </xf>
    <xf numFmtId="165" fontId="5" fillId="0" borderId="59" xfId="5" applyNumberFormat="1" applyFont="1" applyFill="1" applyBorder="1" applyAlignment="1">
      <alignment horizontal="center" vertical="center"/>
    </xf>
    <xf numFmtId="165" fontId="5" fillId="0" borderId="14" xfId="5" applyNumberFormat="1" applyFont="1" applyFill="1" applyBorder="1" applyAlignment="1">
      <alignment horizontal="center" vertical="center" wrapText="1"/>
    </xf>
    <xf numFmtId="165" fontId="34" fillId="0" borderId="0" xfId="5" applyNumberFormat="1" applyFont="1" applyFill="1" applyAlignment="1">
      <alignment horizontal="center" vertical="center"/>
    </xf>
    <xf numFmtId="165" fontId="9" fillId="0" borderId="17" xfId="5" applyNumberFormat="1" applyFont="1" applyFill="1" applyBorder="1" applyAlignment="1">
      <alignment horizontal="center" vertical="center" wrapText="1"/>
    </xf>
    <xf numFmtId="165" fontId="9" fillId="0" borderId="35" xfId="5" applyNumberFormat="1" applyFont="1" applyFill="1" applyBorder="1" applyAlignment="1">
      <alignment horizontal="center" vertical="center" wrapText="1"/>
    </xf>
    <xf numFmtId="165" fontId="9" fillId="0" borderId="18" xfId="5" applyNumberFormat="1" applyFont="1" applyFill="1" applyBorder="1" applyAlignment="1">
      <alignment horizontal="center" vertical="center" wrapText="1"/>
    </xf>
    <xf numFmtId="165" fontId="9" fillId="0" borderId="5" xfId="5" applyNumberFormat="1" applyFont="1" applyFill="1" applyBorder="1" applyAlignment="1">
      <alignment horizontal="center" vertical="center" wrapText="1"/>
    </xf>
    <xf numFmtId="165" fontId="34" fillId="0" borderId="0" xfId="5" applyNumberFormat="1" applyFont="1" applyFill="1" applyAlignment="1">
      <alignment horizontal="center" vertical="center" wrapText="1"/>
    </xf>
    <xf numFmtId="165" fontId="9" fillId="0" borderId="1" xfId="5" applyNumberFormat="1" applyFont="1" applyFill="1" applyBorder="1" applyAlignment="1">
      <alignment horizontal="center" vertical="center" wrapText="1"/>
    </xf>
    <xf numFmtId="165" fontId="9" fillId="0" borderId="35" xfId="5" applyNumberFormat="1" applyFont="1" applyFill="1" applyBorder="1" applyAlignment="1">
      <alignment horizontal="left" vertical="center" wrapText="1" indent="1"/>
    </xf>
    <xf numFmtId="165" fontId="21" fillId="0" borderId="35" xfId="5" applyNumberFormat="1" applyFont="1" applyFill="1" applyBorder="1" applyAlignment="1">
      <alignment horizontal="left" vertical="center" wrapText="1" indent="2"/>
    </xf>
    <xf numFmtId="165" fontId="21" fillId="0" borderId="16" xfId="5" applyNumberFormat="1" applyFont="1" applyFill="1" applyBorder="1" applyAlignment="1">
      <alignment horizontal="left" vertical="center" wrapText="1" indent="2"/>
    </xf>
    <xf numFmtId="165" fontId="9" fillId="0" borderId="1" xfId="5" applyNumberFormat="1" applyFont="1" applyFill="1" applyBorder="1" applyAlignment="1">
      <alignment vertical="center" wrapText="1"/>
    </xf>
    <xf numFmtId="165" fontId="9" fillId="0" borderId="2" xfId="5" applyNumberFormat="1" applyFont="1" applyFill="1" applyBorder="1" applyAlignment="1">
      <alignment vertical="center" wrapText="1"/>
    </xf>
    <xf numFmtId="165" fontId="9" fillId="0" borderId="5" xfId="5" applyNumberFormat="1" applyFont="1" applyFill="1" applyBorder="1" applyAlignment="1">
      <alignment vertical="center" wrapText="1"/>
    </xf>
    <xf numFmtId="165" fontId="1" fillId="0" borderId="0" xfId="5" applyNumberFormat="1" applyFill="1" applyAlignment="1">
      <alignment vertical="center" wrapText="1"/>
    </xf>
    <xf numFmtId="165" fontId="9" fillId="0" borderId="6" xfId="5" applyNumberFormat="1" applyFont="1" applyFill="1" applyBorder="1" applyAlignment="1">
      <alignment horizontal="center" vertical="center" wrapText="1"/>
    </xf>
    <xf numFmtId="167" fontId="21" fillId="0" borderId="37" xfId="5" applyNumberFormat="1" applyFont="1" applyFill="1" applyBorder="1" applyAlignment="1" applyProtection="1">
      <alignment horizontal="left" vertical="center" wrapText="1" indent="2"/>
      <protection locked="0"/>
    </xf>
    <xf numFmtId="167" fontId="21" fillId="0" borderId="7" xfId="5" applyNumberFormat="1" applyFont="1" applyFill="1" applyBorder="1" applyAlignment="1" applyProtection="1">
      <alignment horizontal="left" vertical="center" wrapText="1" indent="2"/>
      <protection locked="0"/>
    </xf>
    <xf numFmtId="165" fontId="5" fillId="0" borderId="35" xfId="5" applyNumberFormat="1" applyFont="1" applyFill="1" applyBorder="1" applyAlignment="1">
      <alignment horizontal="left" vertical="center" wrapText="1" indent="1"/>
    </xf>
    <xf numFmtId="165" fontId="21" fillId="3" borderId="35" xfId="5" applyNumberFormat="1" applyFont="1" applyFill="1" applyBorder="1" applyAlignment="1">
      <alignment horizontal="left" vertical="center" wrapText="1" indent="2"/>
    </xf>
    <xf numFmtId="165" fontId="21" fillId="3" borderId="16" xfId="5" applyNumberFormat="1" applyFont="1" applyFill="1" applyBorder="1" applyAlignment="1">
      <alignment horizontal="left" vertical="center" wrapText="1" indent="2"/>
    </xf>
    <xf numFmtId="165" fontId="1" fillId="0" borderId="0" xfId="5" applyNumberFormat="1" applyFill="1" applyAlignment="1">
      <alignment horizontal="center" vertical="center" wrapText="1"/>
    </xf>
    <xf numFmtId="0" fontId="31" fillId="0" borderId="0" xfId="8" applyFont="1"/>
    <xf numFmtId="0" fontId="37" fillId="0" borderId="0" xfId="8" applyFont="1"/>
    <xf numFmtId="0" fontId="38" fillId="0" borderId="0" xfId="8" applyFont="1"/>
    <xf numFmtId="0" fontId="39" fillId="0" borderId="7" xfId="8" applyFont="1" applyBorder="1" applyAlignment="1">
      <alignment horizontal="center"/>
    </xf>
    <xf numFmtId="0" fontId="38" fillId="0" borderId="0" xfId="10" applyFont="1"/>
    <xf numFmtId="0" fontId="39" fillId="0" borderId="7" xfId="8" applyFont="1" applyBorder="1"/>
    <xf numFmtId="0" fontId="38" fillId="0" borderId="7" xfId="8" applyFont="1" applyBorder="1"/>
    <xf numFmtId="0" fontId="38" fillId="0" borderId="0" xfId="8" applyFont="1" applyBorder="1"/>
    <xf numFmtId="0" fontId="38" fillId="0" borderId="7" xfId="8" applyFont="1" applyBorder="1" applyAlignment="1"/>
    <xf numFmtId="166" fontId="38" fillId="0" borderId="7" xfId="10" applyNumberFormat="1" applyFont="1" applyBorder="1" applyAlignment="1">
      <alignment horizontal="right" vertical="center"/>
    </xf>
    <xf numFmtId="166" fontId="38" fillId="0" borderId="33" xfId="10" applyNumberFormat="1" applyFont="1" applyBorder="1" applyAlignment="1">
      <alignment horizontal="right" vertical="center"/>
    </xf>
    <xf numFmtId="0" fontId="39" fillId="0" borderId="7" xfId="8" applyFont="1" applyBorder="1" applyAlignment="1"/>
    <xf numFmtId="166" fontId="39" fillId="0" borderId="9" xfId="10" applyNumberFormat="1" applyFont="1" applyBorder="1" applyAlignment="1">
      <alignment horizontal="right" vertical="center"/>
    </xf>
    <xf numFmtId="166" fontId="38" fillId="0" borderId="0" xfId="10" applyNumberFormat="1" applyFont="1" applyAlignment="1">
      <alignment horizontal="right" vertical="center"/>
    </xf>
    <xf numFmtId="166" fontId="39" fillId="0" borderId="7" xfId="10" applyNumberFormat="1" applyFont="1" applyBorder="1" applyAlignment="1">
      <alignment horizontal="right" vertical="center"/>
    </xf>
    <xf numFmtId="166" fontId="39" fillId="0" borderId="33" xfId="10" applyNumberFormat="1" applyFont="1" applyBorder="1" applyAlignment="1">
      <alignment horizontal="right" vertical="center"/>
    </xf>
    <xf numFmtId="0" fontId="39" fillId="0" borderId="0" xfId="8" applyFont="1" applyBorder="1" applyAlignment="1"/>
    <xf numFmtId="166" fontId="39" fillId="0" borderId="0" xfId="10" applyNumberFormat="1" applyFont="1" applyBorder="1" applyAlignment="1">
      <alignment horizontal="right" vertical="center"/>
    </xf>
    <xf numFmtId="0" fontId="38" fillId="0" borderId="27" xfId="8" applyFont="1" applyBorder="1"/>
    <xf numFmtId="0" fontId="39" fillId="0" borderId="0" xfId="8" applyFont="1" applyBorder="1"/>
    <xf numFmtId="0" fontId="38" fillId="0" borderId="9" xfId="8" applyFont="1" applyBorder="1" applyAlignment="1"/>
    <xf numFmtId="0" fontId="39" fillId="0" borderId="39" xfId="8" applyFont="1" applyBorder="1"/>
    <xf numFmtId="0" fontId="39" fillId="0" borderId="33" xfId="8" applyFont="1" applyBorder="1" applyAlignment="1"/>
    <xf numFmtId="166" fontId="39" fillId="0" borderId="0" xfId="10" applyNumberFormat="1" applyFont="1" applyAlignment="1">
      <alignment horizontal="right" vertical="center"/>
    </xf>
    <xf numFmtId="0" fontId="38" fillId="0" borderId="60" xfId="8" applyFont="1" applyBorder="1"/>
    <xf numFmtId="166" fontId="38" fillId="0" borderId="0" xfId="10" applyNumberFormat="1" applyFont="1" applyFill="1" applyAlignment="1">
      <alignment horizontal="right" vertical="center"/>
    </xf>
    <xf numFmtId="0" fontId="38" fillId="0" borderId="7" xfId="8" applyFont="1" applyBorder="1" applyAlignment="1">
      <alignment horizontal="center"/>
    </xf>
    <xf numFmtId="166" fontId="38" fillId="0" borderId="33" xfId="10" applyNumberFormat="1" applyFont="1" applyFill="1" applyBorder="1" applyAlignment="1">
      <alignment horizontal="right" vertical="center"/>
    </xf>
    <xf numFmtId="0" fontId="38" fillId="0" borderId="0" xfId="8" applyFont="1" applyAlignment="1">
      <alignment horizontal="justify"/>
    </xf>
    <xf numFmtId="0" fontId="39" fillId="0" borderId="0" xfId="8" applyFont="1" applyAlignment="1">
      <alignment horizontal="center" vertical="center" wrapText="1"/>
    </xf>
    <xf numFmtId="166" fontId="39" fillId="0" borderId="33" xfId="10" applyNumberFormat="1" applyFont="1" applyFill="1" applyBorder="1" applyAlignment="1">
      <alignment horizontal="right" vertical="center"/>
    </xf>
    <xf numFmtId="0" fontId="39" fillId="0" borderId="0" xfId="8" applyFont="1" applyAlignment="1">
      <alignment horizontal="justify"/>
    </xf>
    <xf numFmtId="166" fontId="39" fillId="0" borderId="35" xfId="10" applyNumberFormat="1" applyFont="1" applyBorder="1" applyAlignment="1">
      <alignment horizontal="right" vertical="center"/>
    </xf>
    <xf numFmtId="0" fontId="31" fillId="0" borderId="39" xfId="9" applyFont="1" applyBorder="1"/>
    <xf numFmtId="166" fontId="31" fillId="0" borderId="60" xfId="2" applyNumberFormat="1" applyFont="1" applyBorder="1"/>
    <xf numFmtId="166" fontId="31" fillId="0" borderId="33" xfId="2" applyNumberFormat="1" applyFont="1" applyBorder="1"/>
    <xf numFmtId="0" fontId="32" fillId="0" borderId="0" xfId="9" applyFont="1"/>
    <xf numFmtId="0" fontId="32" fillId="0" borderId="39" xfId="9" applyFont="1" applyBorder="1"/>
    <xf numFmtId="166" fontId="32" fillId="0" borderId="60" xfId="2" applyNumberFormat="1" applyFont="1" applyBorder="1"/>
    <xf numFmtId="166" fontId="32" fillId="0" borderId="33" xfId="2" applyNumberFormat="1" applyFont="1" applyBorder="1"/>
    <xf numFmtId="0" fontId="31" fillId="0" borderId="7" xfId="9" applyFont="1" applyBorder="1" applyAlignment="1">
      <alignment horizontal="left"/>
    </xf>
    <xf numFmtId="166" fontId="32" fillId="0" borderId="7" xfId="9" applyNumberFormat="1" applyFont="1" applyBorder="1"/>
    <xf numFmtId="0" fontId="38" fillId="0" borderId="61" xfId="8" applyFont="1" applyBorder="1"/>
    <xf numFmtId="0" fontId="40" fillId="0" borderId="7" xfId="0" applyFont="1" applyBorder="1" applyAlignment="1">
      <alignment horizontal="left" vertical="center" wrapText="1"/>
    </xf>
    <xf numFmtId="165" fontId="12" fillId="0" borderId="28" xfId="5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5" xfId="5" applyNumberFormat="1" applyFont="1" applyFill="1" applyBorder="1" applyAlignment="1" applyProtection="1">
      <alignment horizontal="right" vertical="center" wrapText="1" indent="1"/>
      <protection locked="0"/>
    </xf>
    <xf numFmtId="49" fontId="10" fillId="0" borderId="1" xfId="5" applyNumberFormat="1" applyFont="1" applyFill="1" applyBorder="1" applyAlignment="1" applyProtection="1">
      <alignment horizontal="center" vertical="center" wrapText="1"/>
    </xf>
    <xf numFmtId="165" fontId="12" fillId="0" borderId="35" xfId="5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2" xfId="11" applyNumberFormat="1" applyFont="1" applyFill="1" applyBorder="1" applyAlignment="1" applyProtection="1">
      <alignment horizontal="left" vertical="center"/>
    </xf>
    <xf numFmtId="0" fontId="5" fillId="0" borderId="49" xfId="5" applyFont="1" applyFill="1" applyBorder="1" applyAlignment="1" applyProtection="1">
      <alignment horizontal="center" vertical="center" wrapText="1"/>
    </xf>
    <xf numFmtId="0" fontId="5" fillId="0" borderId="17" xfId="5" applyFont="1" applyFill="1" applyBorder="1" applyAlignment="1" applyProtection="1">
      <alignment horizontal="center" vertical="center" wrapText="1"/>
    </xf>
    <xf numFmtId="0" fontId="32" fillId="0" borderId="0" xfId="8" applyFont="1" applyAlignment="1">
      <alignment horizontal="center"/>
    </xf>
    <xf numFmtId="0" fontId="32" fillId="0" borderId="7" xfId="9" applyFont="1" applyBorder="1" applyAlignment="1">
      <alignment horizontal="left"/>
    </xf>
    <xf numFmtId="0" fontId="32" fillId="0" borderId="0" xfId="9" applyFont="1" applyAlignment="1">
      <alignment horizontal="left"/>
    </xf>
    <xf numFmtId="0" fontId="35" fillId="0" borderId="0" xfId="5" applyFont="1" applyAlignment="1">
      <alignment horizontal="center" wrapText="1"/>
    </xf>
    <xf numFmtId="0" fontId="5" fillId="0" borderId="0" xfId="5" applyFont="1" applyFill="1" applyBorder="1" applyAlignment="1" applyProtection="1">
      <alignment horizontal="center" vertical="center" wrapText="1"/>
    </xf>
    <xf numFmtId="0" fontId="9" fillId="0" borderId="0" xfId="5" applyFont="1" applyFill="1" applyBorder="1" applyAlignment="1" applyProtection="1">
      <alignment horizontal="center" vertical="center" wrapText="1"/>
    </xf>
    <xf numFmtId="165" fontId="10" fillId="0" borderId="0" xfId="5" applyNumberFormat="1" applyFont="1" applyFill="1" applyBorder="1" applyAlignment="1" applyProtection="1">
      <alignment horizontal="right" vertical="center" wrapText="1" indent="1"/>
    </xf>
    <xf numFmtId="165" fontId="14" fillId="0" borderId="0" xfId="5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5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0" xfId="5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7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vertical="center" wrapText="1"/>
    </xf>
    <xf numFmtId="49" fontId="14" fillId="0" borderId="6" xfId="1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 wrapText="1"/>
    </xf>
    <xf numFmtId="49" fontId="14" fillId="0" borderId="26" xfId="11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wrapText="1"/>
    </xf>
    <xf numFmtId="0" fontId="22" fillId="0" borderId="10" xfId="0" applyFont="1" applyBorder="1" applyAlignment="1" applyProtection="1">
      <alignment horizontal="center" wrapText="1"/>
    </xf>
    <xf numFmtId="0" fontId="22" fillId="0" borderId="6" xfId="0" applyFont="1" applyBorder="1" applyAlignment="1" applyProtection="1">
      <alignment horizontal="center" wrapText="1"/>
    </xf>
    <xf numFmtId="0" fontId="16" fillId="0" borderId="29" xfId="0" applyFont="1" applyBorder="1" applyAlignment="1" applyProtection="1">
      <alignment horizontal="center" wrapText="1"/>
    </xf>
    <xf numFmtId="165" fontId="14" fillId="0" borderId="12" xfId="11" applyNumberFormat="1" applyFont="1" applyFill="1" applyBorder="1" applyAlignment="1" applyProtection="1">
      <alignment horizontal="right" vertical="center" wrapText="1" indent="1"/>
      <protection locked="0"/>
    </xf>
    <xf numFmtId="165" fontId="14" fillId="2" borderId="8" xfId="11" applyNumberFormat="1" applyFont="1" applyFill="1" applyBorder="1" applyAlignment="1" applyProtection="1">
      <alignment horizontal="right" vertical="center" wrapText="1" indent="1"/>
    </xf>
    <xf numFmtId="165" fontId="14" fillId="2" borderId="28" xfId="11" applyNumberFormat="1" applyFont="1" applyFill="1" applyBorder="1" applyAlignment="1" applyProtection="1">
      <alignment horizontal="right" vertical="center" wrapText="1" indent="1"/>
    </xf>
    <xf numFmtId="0" fontId="9" fillId="0" borderId="25" xfId="5" applyFont="1" applyFill="1" applyBorder="1" applyAlignment="1" applyProtection="1">
      <alignment horizontal="center" vertical="center" wrapText="1"/>
    </xf>
    <xf numFmtId="166" fontId="31" fillId="0" borderId="0" xfId="1" applyNumberFormat="1" applyFont="1"/>
    <xf numFmtId="166" fontId="31" fillId="0" borderId="0" xfId="9" applyNumberFormat="1" applyFont="1"/>
    <xf numFmtId="0" fontId="5" fillId="0" borderId="2" xfId="0" applyFont="1" applyFill="1" applyBorder="1" applyAlignment="1" applyProtection="1">
      <alignment horizontal="center" vertical="center" wrapText="1"/>
    </xf>
    <xf numFmtId="165" fontId="13" fillId="0" borderId="0" xfId="11" applyNumberFormat="1" applyFont="1" applyFill="1" applyAlignment="1" applyProtection="1">
      <alignment horizontal="right" vertical="center" indent="1"/>
    </xf>
    <xf numFmtId="0" fontId="9" fillId="0" borderId="16" xfId="11" applyFont="1" applyFill="1" applyBorder="1" applyAlignment="1" applyProtection="1">
      <alignment horizontal="left" vertical="center" wrapText="1" indent="1"/>
    </xf>
    <xf numFmtId="49" fontId="14" fillId="0" borderId="54" xfId="11" applyNumberFormat="1" applyFont="1" applyFill="1" applyBorder="1" applyAlignment="1" applyProtection="1">
      <alignment horizontal="left" vertical="center" wrapText="1" indent="1"/>
    </xf>
    <xf numFmtId="49" fontId="14" fillId="0" borderId="33" xfId="11" applyNumberFormat="1" applyFont="1" applyFill="1" applyBorder="1" applyAlignment="1" applyProtection="1">
      <alignment horizontal="left" vertical="center" wrapText="1" indent="1"/>
    </xf>
    <xf numFmtId="49" fontId="14" fillId="0" borderId="61" xfId="11" applyNumberFormat="1" applyFont="1" applyFill="1" applyBorder="1" applyAlignment="1" applyProtection="1">
      <alignment horizontal="left" vertical="center" wrapText="1" indent="1"/>
    </xf>
    <xf numFmtId="0" fontId="16" fillId="0" borderId="62" xfId="5" applyFont="1" applyBorder="1" applyAlignment="1" applyProtection="1">
      <alignment wrapText="1"/>
    </xf>
    <xf numFmtId="0" fontId="9" fillId="0" borderId="63" xfId="11" applyFont="1" applyFill="1" applyBorder="1" applyAlignment="1" applyProtection="1">
      <alignment horizontal="left" vertical="center" wrapText="1" indent="1"/>
    </xf>
    <xf numFmtId="49" fontId="14" fillId="0" borderId="64" xfId="11" applyNumberFormat="1" applyFont="1" applyFill="1" applyBorder="1" applyAlignment="1" applyProtection="1">
      <alignment horizontal="left" vertical="center" wrapText="1" indent="1"/>
    </xf>
    <xf numFmtId="49" fontId="14" fillId="0" borderId="65" xfId="11" applyNumberFormat="1" applyFont="1" applyFill="1" applyBorder="1" applyAlignment="1" applyProtection="1">
      <alignment horizontal="left" vertical="center" wrapText="1" indent="1"/>
    </xf>
    <xf numFmtId="0" fontId="16" fillId="0" borderId="62" xfId="5" applyFont="1" applyBorder="1" applyAlignment="1" applyProtection="1">
      <alignment horizontal="left" vertical="center" wrapText="1" indent="1"/>
    </xf>
    <xf numFmtId="49" fontId="14" fillId="0" borderId="55" xfId="11" applyNumberFormat="1" applyFont="1" applyFill="1" applyBorder="1" applyAlignment="1" applyProtection="1">
      <alignment horizontal="left" vertical="center" wrapText="1" indent="1"/>
    </xf>
    <xf numFmtId="49" fontId="14" fillId="0" borderId="7" xfId="11" applyNumberFormat="1" applyFont="1" applyFill="1" applyBorder="1" applyAlignment="1" applyProtection="1">
      <alignment horizontal="left" vertical="center" wrapText="1" indent="1"/>
    </xf>
    <xf numFmtId="165" fontId="14" fillId="0" borderId="21" xfId="1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66" xfId="1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67" xfId="5" applyFont="1" applyFill="1" applyBorder="1" applyAlignment="1" applyProtection="1">
      <alignment horizontal="center" vertical="center" wrapText="1"/>
    </xf>
    <xf numFmtId="0" fontId="22" fillId="0" borderId="47" xfId="5" applyFont="1" applyBorder="1" applyAlignment="1" applyProtection="1">
      <alignment horizontal="left" wrapText="1" indent="1"/>
    </xf>
    <xf numFmtId="0" fontId="22" fillId="0" borderId="39" xfId="5" applyFont="1" applyBorder="1" applyAlignment="1" applyProtection="1">
      <alignment horizontal="left" wrapText="1" indent="1"/>
    </xf>
    <xf numFmtId="0" fontId="22" fillId="0" borderId="68" xfId="5" applyFont="1" applyBorder="1" applyAlignment="1" applyProtection="1">
      <alignment horizontal="left" wrapText="1" indent="1"/>
    </xf>
    <xf numFmtId="165" fontId="14" fillId="0" borderId="36" xfId="1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37" xfId="1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37" xfId="1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53" xfId="1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69" xfId="1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1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8" xfId="11" applyFont="1" applyFill="1" applyBorder="1" applyAlignment="1" applyProtection="1">
      <alignment horizontal="left" vertical="center" wrapText="1" indent="1"/>
    </xf>
    <xf numFmtId="0" fontId="22" fillId="0" borderId="47" xfId="0" applyFont="1" applyBorder="1" applyAlignment="1" applyProtection="1">
      <alignment horizontal="left" wrapText="1" indent="1"/>
    </xf>
    <xf numFmtId="0" fontId="22" fillId="0" borderId="39" xfId="0" applyFont="1" applyBorder="1" applyAlignment="1" applyProtection="1">
      <alignment horizontal="left" wrapText="1" indent="1"/>
    </xf>
    <xf numFmtId="0" fontId="22" fillId="0" borderId="68" xfId="0" applyFont="1" applyBorder="1" applyAlignment="1" applyProtection="1">
      <alignment horizontal="left" wrapText="1" indent="1"/>
    </xf>
    <xf numFmtId="0" fontId="16" fillId="0" borderId="18" xfId="0" applyFont="1" applyBorder="1" applyAlignment="1" applyProtection="1">
      <alignment horizontal="left" vertical="center" wrapText="1" indent="1"/>
    </xf>
    <xf numFmtId="0" fontId="22" fillId="0" borderId="68" xfId="0" applyFont="1" applyBorder="1" applyAlignment="1" applyProtection="1">
      <alignment wrapText="1"/>
    </xf>
    <xf numFmtId="0" fontId="16" fillId="0" borderId="18" xfId="0" applyFont="1" applyBorder="1" applyAlignment="1" applyProtection="1">
      <alignment wrapText="1"/>
    </xf>
    <xf numFmtId="0" fontId="16" fillId="0" borderId="48" xfId="0" applyFont="1" applyBorder="1" applyAlignment="1" applyProtection="1">
      <alignment wrapText="1"/>
    </xf>
    <xf numFmtId="165" fontId="9" fillId="0" borderId="35" xfId="11" applyNumberFormat="1" applyFont="1" applyFill="1" applyBorder="1" applyAlignment="1" applyProtection="1">
      <alignment horizontal="right" vertical="center" wrapText="1" indent="1"/>
    </xf>
    <xf numFmtId="165" fontId="14" fillId="2" borderId="37" xfId="11" applyNumberFormat="1" applyFont="1" applyFill="1" applyBorder="1" applyAlignment="1" applyProtection="1">
      <alignment horizontal="right" vertical="center" wrapText="1" indent="1"/>
    </xf>
    <xf numFmtId="165" fontId="14" fillId="2" borderId="53" xfId="11" applyNumberFormat="1" applyFont="1" applyFill="1" applyBorder="1" applyAlignment="1" applyProtection="1">
      <alignment horizontal="right" vertical="center" wrapText="1" indent="1"/>
    </xf>
    <xf numFmtId="165" fontId="14" fillId="0" borderId="53" xfId="11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35" xfId="11" applyNumberFormat="1" applyFont="1" applyFill="1" applyBorder="1" applyAlignment="1" applyProtection="1">
      <alignment horizontal="right" vertical="center" wrapText="1" indent="1"/>
    </xf>
    <xf numFmtId="165" fontId="14" fillId="0" borderId="36" xfId="11" applyNumberFormat="1" applyFont="1" applyFill="1" applyBorder="1" applyAlignment="1" applyProtection="1">
      <alignment horizontal="right" vertical="center" wrapText="1" indent="1"/>
    </xf>
    <xf numFmtId="165" fontId="12" fillId="0" borderId="36" xfId="11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35" xfId="1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60" xfId="0" applyFont="1" applyBorder="1" applyAlignment="1">
      <alignment horizontal="left" vertical="center" wrapText="1" indent="1"/>
    </xf>
    <xf numFmtId="0" fontId="14" fillId="0" borderId="0" xfId="0" applyFont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 indent="1"/>
    </xf>
    <xf numFmtId="0" fontId="22" fillId="0" borderId="4" xfId="0" applyFont="1" applyBorder="1" applyAlignment="1">
      <alignment horizontal="left" vertical="center" wrapText="1" indent="1"/>
    </xf>
    <xf numFmtId="0" fontId="14" fillId="0" borderId="41" xfId="11" applyFont="1" applyFill="1" applyBorder="1" applyAlignment="1" applyProtection="1">
      <alignment horizontal="left" vertical="center" wrapText="1" indent="1"/>
    </xf>
    <xf numFmtId="0" fontId="14" fillId="0" borderId="68" xfId="11" applyFont="1" applyFill="1" applyBorder="1" applyAlignment="1" applyProtection="1">
      <alignment horizontal="left" vertical="center" wrapText="1" indent="1"/>
    </xf>
    <xf numFmtId="0" fontId="5" fillId="0" borderId="18" xfId="5" applyFont="1" applyFill="1" applyBorder="1" applyAlignment="1" applyProtection="1">
      <alignment horizontal="left" vertical="center" wrapText="1" indent="1"/>
    </xf>
    <xf numFmtId="0" fontId="9" fillId="0" borderId="43" xfId="5" applyFont="1" applyFill="1" applyBorder="1" applyAlignment="1" applyProtection="1">
      <alignment horizontal="center" vertical="center" wrapText="1"/>
    </xf>
    <xf numFmtId="165" fontId="12" fillId="0" borderId="42" xfId="5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19" xfId="5" applyNumberFormat="1" applyFont="1" applyFill="1" applyBorder="1" applyAlignment="1" applyProtection="1">
      <alignment horizontal="right" vertical="center" wrapText="1" indent="1"/>
      <protection locked="0"/>
    </xf>
    <xf numFmtId="165" fontId="16" fillId="0" borderId="15" xfId="0" applyNumberFormat="1" applyFont="1" applyBorder="1" applyAlignment="1" applyProtection="1">
      <alignment horizontal="right" vertical="center" wrapText="1" indent="1"/>
    </xf>
    <xf numFmtId="165" fontId="19" fillId="0" borderId="15" xfId="0" quotePrefix="1" applyNumberFormat="1" applyFont="1" applyBorder="1" applyAlignment="1" applyProtection="1">
      <alignment horizontal="right" vertical="center" wrapText="1" indent="1"/>
    </xf>
    <xf numFmtId="165" fontId="14" fillId="0" borderId="40" xfId="11" applyNumberFormat="1" applyFont="1" applyFill="1" applyBorder="1" applyAlignment="1" applyProtection="1">
      <alignment horizontal="right" vertical="center" wrapText="1" indent="1"/>
      <protection locked="0"/>
    </xf>
    <xf numFmtId="165" fontId="16" fillId="0" borderId="35" xfId="0" applyNumberFormat="1" applyFont="1" applyBorder="1" applyAlignment="1" applyProtection="1">
      <alignment horizontal="right" vertical="center" wrapText="1" indent="1"/>
    </xf>
    <xf numFmtId="165" fontId="19" fillId="0" borderId="35" xfId="0" quotePrefix="1" applyNumberFormat="1" applyFont="1" applyBorder="1" applyAlignment="1" applyProtection="1">
      <alignment horizontal="right" vertical="center" wrapText="1" indent="1"/>
    </xf>
    <xf numFmtId="0" fontId="2" fillId="0" borderId="0" xfId="7" applyFont="1"/>
    <xf numFmtId="0" fontId="6" fillId="0" borderId="0" xfId="7" applyFont="1" applyFill="1" applyBorder="1" applyAlignment="1">
      <alignment horizontal="center"/>
    </xf>
    <xf numFmtId="0" fontId="2" fillId="0" borderId="0" xfId="7" applyFont="1" applyFill="1"/>
    <xf numFmtId="0" fontId="6" fillId="4" borderId="63" xfId="7" applyFont="1" applyFill="1" applyBorder="1" applyAlignment="1">
      <alignment horizontal="center" vertical="top" wrapText="1"/>
    </xf>
    <xf numFmtId="0" fontId="6" fillId="4" borderId="65" xfId="7" applyFont="1" applyFill="1" applyBorder="1" applyAlignment="1">
      <alignment horizontal="center" vertical="top" wrapText="1"/>
    </xf>
    <xf numFmtId="166" fontId="2" fillId="0" borderId="0" xfId="3" applyNumberFormat="1" applyFont="1" applyAlignment="1"/>
    <xf numFmtId="0" fontId="6" fillId="4" borderId="62" xfId="7" applyFont="1" applyFill="1" applyBorder="1" applyAlignment="1">
      <alignment horizontal="center" vertical="top" wrapText="1"/>
    </xf>
    <xf numFmtId="0" fontId="6" fillId="0" borderId="20" xfId="7" applyFont="1" applyBorder="1" applyAlignment="1">
      <alignment horizontal="center" vertical="top" wrapText="1"/>
    </xf>
    <xf numFmtId="0" fontId="2" fillId="0" borderId="0" xfId="7" applyFont="1" applyBorder="1" applyAlignment="1">
      <alignment horizontal="center" vertical="top" wrapText="1"/>
    </xf>
    <xf numFmtId="0" fontId="2" fillId="0" borderId="21" xfId="7" applyFont="1" applyBorder="1" applyAlignment="1">
      <alignment horizontal="center" vertical="top" wrapText="1"/>
    </xf>
    <xf numFmtId="0" fontId="6" fillId="0" borderId="0" xfId="7" applyFont="1" applyBorder="1" applyAlignment="1">
      <alignment vertical="top" wrapText="1"/>
    </xf>
    <xf numFmtId="166" fontId="2" fillId="0" borderId="12" xfId="3" applyNumberFormat="1" applyFont="1" applyBorder="1" applyAlignment="1">
      <alignment horizontal="center" vertical="top" wrapText="1"/>
    </xf>
    <xf numFmtId="0" fontId="2" fillId="0" borderId="20" xfId="7" applyFont="1" applyBorder="1" applyAlignment="1">
      <alignment horizontal="center" vertical="top" wrapText="1"/>
    </xf>
    <xf numFmtId="0" fontId="6" fillId="0" borderId="0" xfId="7" applyFont="1" applyBorder="1" applyAlignment="1">
      <alignment horizontal="center" vertical="top" wrapText="1"/>
    </xf>
    <xf numFmtId="0" fontId="2" fillId="0" borderId="0" xfId="7" applyFont="1" applyBorder="1" applyAlignment="1">
      <alignment vertical="top" wrapText="1"/>
    </xf>
    <xf numFmtId="166" fontId="2" fillId="0" borderId="0" xfId="7" applyNumberFormat="1" applyFont="1"/>
    <xf numFmtId="0" fontId="2" fillId="0" borderId="6" xfId="7" applyFont="1" applyBorder="1" applyAlignment="1">
      <alignment horizontal="center" vertical="top" wrapText="1"/>
    </xf>
    <xf numFmtId="0" fontId="2" fillId="0" borderId="60" xfId="7" applyFont="1" applyBorder="1" applyAlignment="1">
      <alignment horizontal="center" vertical="top" wrapText="1"/>
    </xf>
    <xf numFmtId="0" fontId="2" fillId="0" borderId="7" xfId="7" applyFont="1" applyBorder="1" applyAlignment="1">
      <alignment horizontal="center" vertical="top" wrapText="1"/>
    </xf>
    <xf numFmtId="0" fontId="6" fillId="0" borderId="60" xfId="7" applyFont="1" applyBorder="1" applyAlignment="1">
      <alignment vertical="top" wrapText="1"/>
    </xf>
    <xf numFmtId="166" fontId="6" fillId="0" borderId="8" xfId="3" applyNumberFormat="1" applyFont="1" applyBorder="1" applyAlignment="1">
      <alignment horizontal="center" vertical="top" wrapText="1"/>
    </xf>
    <xf numFmtId="0" fontId="2" fillId="0" borderId="26" xfId="7" applyFont="1" applyBorder="1" applyAlignment="1">
      <alignment horizontal="center" vertical="top" wrapText="1"/>
    </xf>
    <xf numFmtId="0" fontId="2" fillId="0" borderId="27" xfId="7" applyFont="1" applyBorder="1" applyAlignment="1">
      <alignment horizontal="center" vertical="top" wrapText="1"/>
    </xf>
    <xf numFmtId="0" fontId="2" fillId="0" borderId="38" xfId="7" applyFont="1" applyBorder="1" applyAlignment="1">
      <alignment horizontal="center" vertical="top" wrapText="1"/>
    </xf>
    <xf numFmtId="0" fontId="2" fillId="0" borderId="41" xfId="7" applyFont="1" applyBorder="1" applyAlignment="1">
      <alignment horizontal="center" vertical="top" wrapText="1"/>
    </xf>
    <xf numFmtId="0" fontId="2" fillId="0" borderId="41" xfId="7" applyFont="1" applyBorder="1" applyAlignment="1">
      <alignment vertical="top" wrapText="1"/>
    </xf>
    <xf numFmtId="166" fontId="2" fillId="0" borderId="11" xfId="3" applyNumberFormat="1" applyFont="1" applyBorder="1" applyAlignment="1">
      <alignment horizontal="center" vertical="top" wrapText="1"/>
    </xf>
    <xf numFmtId="166" fontId="2" fillId="0" borderId="40" xfId="3" applyNumberFormat="1" applyFont="1" applyBorder="1" applyAlignment="1">
      <alignment horizontal="center" vertical="center" wrapText="1"/>
    </xf>
    <xf numFmtId="166" fontId="2" fillId="0" borderId="0" xfId="3" applyNumberFormat="1" applyFont="1" applyBorder="1" applyAlignment="1">
      <alignment horizontal="center" vertical="center" wrapText="1"/>
    </xf>
    <xf numFmtId="0" fontId="2" fillId="0" borderId="0" xfId="5" applyFont="1"/>
    <xf numFmtId="166" fontId="2" fillId="0" borderId="28" xfId="3" applyNumberFormat="1" applyFont="1" applyBorder="1" applyAlignment="1">
      <alignment horizontal="center" vertical="top" wrapText="1"/>
    </xf>
    <xf numFmtId="0" fontId="2" fillId="0" borderId="17" xfId="7" applyFont="1" applyBorder="1" applyAlignment="1">
      <alignment horizontal="center" vertical="top" wrapText="1"/>
    </xf>
    <xf numFmtId="0" fontId="2" fillId="0" borderId="49" xfId="7" applyFont="1" applyBorder="1" applyAlignment="1">
      <alignment horizontal="center" vertical="top" wrapText="1"/>
    </xf>
    <xf numFmtId="0" fontId="6" fillId="0" borderId="49" xfId="7" applyFont="1" applyBorder="1" applyAlignment="1">
      <alignment vertical="top" wrapText="1"/>
    </xf>
    <xf numFmtId="166" fontId="6" fillId="0" borderId="5" xfId="3" applyNumberFormat="1" applyFont="1" applyBorder="1" applyAlignment="1">
      <alignment horizontal="center" vertical="top" wrapText="1"/>
    </xf>
    <xf numFmtId="0" fontId="2" fillId="0" borderId="21" xfId="7" applyFont="1" applyBorder="1" applyAlignment="1">
      <alignment vertical="top" wrapText="1"/>
    </xf>
    <xf numFmtId="166" fontId="2" fillId="0" borderId="66" xfId="7" applyNumberFormat="1" applyFont="1" applyBorder="1" applyAlignment="1">
      <alignment horizontal="center" vertical="top" wrapText="1"/>
    </xf>
    <xf numFmtId="0" fontId="24" fillId="0" borderId="50" xfId="7" applyFont="1" applyBorder="1" applyAlignment="1">
      <alignment horizontal="center" vertical="top" wrapText="1"/>
    </xf>
    <xf numFmtId="0" fontId="2" fillId="0" borderId="24" xfId="7" applyFont="1" applyBorder="1" applyAlignment="1">
      <alignment horizontal="center" vertical="top" wrapText="1"/>
    </xf>
    <xf numFmtId="166" fontId="6" fillId="0" borderId="25" xfId="3" applyNumberFormat="1" applyFont="1" applyBorder="1" applyAlignment="1">
      <alignment horizontal="center" vertical="top" wrapText="1"/>
    </xf>
    <xf numFmtId="0" fontId="35" fillId="0" borderId="41" xfId="5" applyFont="1" applyBorder="1"/>
    <xf numFmtId="166" fontId="6" fillId="0" borderId="12" xfId="3" applyNumberFormat="1" applyFont="1" applyBorder="1" applyAlignment="1">
      <alignment horizontal="center" vertical="top" wrapText="1"/>
    </xf>
    <xf numFmtId="0" fontId="13" fillId="0" borderId="21" xfId="7" applyFont="1" applyBorder="1" applyAlignment="1">
      <alignment horizontal="center" vertical="top" wrapText="1"/>
    </xf>
    <xf numFmtId="0" fontId="13" fillId="0" borderId="41" xfId="7" applyFont="1" applyBorder="1" applyAlignment="1">
      <alignment vertical="top" wrapText="1"/>
    </xf>
    <xf numFmtId="166" fontId="13" fillId="0" borderId="12" xfId="3" applyNumberFormat="1" applyFont="1" applyBorder="1" applyAlignment="1">
      <alignment horizontal="center" vertical="top" wrapText="1"/>
    </xf>
    <xf numFmtId="0" fontId="6" fillId="0" borderId="23" xfId="7" applyFont="1" applyBorder="1" applyAlignment="1">
      <alignment horizontal="center" vertical="top" wrapText="1"/>
    </xf>
    <xf numFmtId="0" fontId="2" fillId="0" borderId="43" xfId="7" applyFont="1" applyBorder="1" applyAlignment="1">
      <alignment horizontal="center" vertical="top" wrapText="1"/>
    </xf>
    <xf numFmtId="0" fontId="6" fillId="0" borderId="43" xfId="7" applyFont="1" applyBorder="1" applyAlignment="1">
      <alignment horizontal="left" vertical="center" wrapText="1"/>
    </xf>
    <xf numFmtId="166" fontId="2" fillId="0" borderId="67" xfId="3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left" vertical="center" wrapText="1"/>
    </xf>
    <xf numFmtId="166" fontId="6" fillId="0" borderId="35" xfId="3" applyNumberFormat="1" applyFont="1" applyFill="1" applyBorder="1" applyAlignment="1">
      <alignment horizontal="center" vertical="top" wrapText="1"/>
    </xf>
    <xf numFmtId="166" fontId="6" fillId="0" borderId="0" xfId="3" applyNumberFormat="1" applyFont="1" applyFill="1" applyBorder="1" applyAlignment="1">
      <alignment horizontal="center" vertical="top" wrapText="1"/>
    </xf>
    <xf numFmtId="0" fontId="2" fillId="0" borderId="0" xfId="7" applyFont="1" applyBorder="1"/>
    <xf numFmtId="166" fontId="2" fillId="0" borderId="0" xfId="7" applyNumberFormat="1" applyFont="1" applyBorder="1"/>
    <xf numFmtId="0" fontId="2" fillId="0" borderId="1" xfId="7" applyFont="1" applyBorder="1" applyAlignment="1">
      <alignment horizontal="center" vertical="top" wrapText="1"/>
    </xf>
    <xf numFmtId="0" fontId="2" fillId="0" borderId="2" xfId="7" applyFont="1" applyBorder="1" applyAlignment="1">
      <alignment horizontal="center" vertical="top" wrapText="1"/>
    </xf>
    <xf numFmtId="0" fontId="24" fillId="0" borderId="41" xfId="7" applyFont="1" applyBorder="1" applyAlignment="1">
      <alignment vertical="top" wrapText="1"/>
    </xf>
    <xf numFmtId="0" fontId="24" fillId="0" borderId="21" xfId="7" applyFont="1" applyBorder="1" applyAlignment="1">
      <alignment vertical="top" wrapText="1"/>
    </xf>
    <xf numFmtId="0" fontId="13" fillId="0" borderId="13" xfId="7" applyFont="1" applyBorder="1" applyAlignment="1">
      <alignment horizontal="center" vertical="top" wrapText="1"/>
    </xf>
    <xf numFmtId="166" fontId="13" fillId="0" borderId="56" xfId="3" applyNumberFormat="1" applyFont="1" applyBorder="1" applyAlignment="1">
      <alignment horizontal="center" vertical="top" wrapText="1"/>
    </xf>
    <xf numFmtId="0" fontId="6" fillId="0" borderId="0" xfId="7" applyFont="1" applyBorder="1" applyAlignment="1">
      <alignment horizontal="left" vertical="center" wrapText="1"/>
    </xf>
    <xf numFmtId="0" fontId="6" fillId="0" borderId="0" xfId="7" applyFont="1" applyBorder="1" applyAlignment="1">
      <alignment vertical="center" wrapText="1"/>
    </xf>
    <xf numFmtId="166" fontId="6" fillId="0" borderId="12" xfId="3" applyNumberFormat="1" applyFont="1" applyBorder="1" applyAlignment="1">
      <alignment horizontal="center" vertical="center" wrapText="1"/>
    </xf>
    <xf numFmtId="0" fontId="2" fillId="0" borderId="21" xfId="7" applyFont="1" applyBorder="1" applyAlignment="1">
      <alignment vertical="center" wrapText="1"/>
    </xf>
    <xf numFmtId="166" fontId="2" fillId="0" borderId="12" xfId="3" applyNumberFormat="1" applyFont="1" applyBorder="1" applyAlignment="1">
      <alignment horizontal="center" vertical="center" wrapText="1"/>
    </xf>
    <xf numFmtId="0" fontId="2" fillId="0" borderId="41" xfId="7" applyFont="1" applyBorder="1" applyAlignment="1">
      <alignment vertical="center" wrapText="1"/>
    </xf>
    <xf numFmtId="0" fontId="24" fillId="0" borderId="23" xfId="7" applyFont="1" applyBorder="1" applyAlignment="1">
      <alignment horizontal="center" vertical="top" wrapText="1"/>
    </xf>
    <xf numFmtId="0" fontId="24" fillId="0" borderId="24" xfId="7" applyFont="1" applyBorder="1" applyAlignment="1">
      <alignment horizontal="center" vertical="top" wrapText="1"/>
    </xf>
    <xf numFmtId="0" fontId="24" fillId="0" borderId="63" xfId="7" applyFont="1" applyBorder="1" applyAlignment="1">
      <alignment horizontal="center" vertical="top" wrapText="1"/>
    </xf>
    <xf numFmtId="0" fontId="24" fillId="0" borderId="24" xfId="7" applyFont="1" applyBorder="1" applyAlignment="1">
      <alignment vertical="top" wrapText="1"/>
    </xf>
    <xf numFmtId="166" fontId="24" fillId="0" borderId="44" xfId="3" applyNumberFormat="1" applyFont="1" applyBorder="1" applyAlignment="1">
      <alignment horizontal="center" vertical="top" wrapText="1"/>
    </xf>
    <xf numFmtId="0" fontId="24" fillId="0" borderId="0" xfId="7" applyFont="1" applyBorder="1"/>
    <xf numFmtId="0" fontId="2" fillId="0" borderId="41" xfId="7" applyFont="1" applyBorder="1" applyAlignment="1">
      <alignment horizontal="right" vertical="top" wrapText="1"/>
    </xf>
    <xf numFmtId="166" fontId="13" fillId="0" borderId="66" xfId="3" applyNumberFormat="1" applyFont="1" applyBorder="1" applyAlignment="1">
      <alignment horizontal="center" vertical="top" wrapText="1"/>
    </xf>
    <xf numFmtId="0" fontId="2" fillId="0" borderId="21" xfId="7" applyFont="1" applyBorder="1" applyAlignment="1">
      <alignment horizontal="right" vertical="top" wrapText="1"/>
    </xf>
    <xf numFmtId="0" fontId="2" fillId="0" borderId="65" xfId="7" applyFont="1" applyBorder="1" applyAlignment="1">
      <alignment vertical="top" wrapText="1"/>
    </xf>
    <xf numFmtId="0" fontId="2" fillId="0" borderId="29" xfId="7" applyFont="1" applyBorder="1" applyAlignment="1">
      <alignment horizontal="center" vertical="top" wrapText="1"/>
    </xf>
    <xf numFmtId="0" fontId="2" fillId="0" borderId="13" xfId="7" applyFont="1" applyBorder="1" applyAlignment="1">
      <alignment horizontal="center" vertical="top" wrapText="1"/>
    </xf>
    <xf numFmtId="0" fontId="13" fillId="0" borderId="62" xfId="7" applyFont="1" applyBorder="1" applyAlignment="1">
      <alignment vertical="top" wrapText="1"/>
    </xf>
    <xf numFmtId="166" fontId="13" fillId="0" borderId="70" xfId="3" applyNumberFormat="1" applyFont="1" applyBorder="1" applyAlignment="1">
      <alignment horizontal="center" vertical="top" wrapText="1"/>
    </xf>
    <xf numFmtId="0" fontId="6" fillId="0" borderId="17" xfId="7" applyFont="1" applyBorder="1" applyAlignment="1">
      <alignment horizontal="center" vertical="top" wrapText="1"/>
    </xf>
    <xf numFmtId="0" fontId="6" fillId="0" borderId="46" xfId="7" applyFont="1" applyBorder="1" applyAlignment="1">
      <alignment vertical="top" wrapText="1"/>
    </xf>
    <xf numFmtId="0" fontId="13" fillId="0" borderId="20" xfId="7" applyFont="1" applyBorder="1" applyAlignment="1">
      <alignment horizontal="center" vertical="top" wrapText="1"/>
    </xf>
    <xf numFmtId="0" fontId="13" fillId="0" borderId="41" xfId="7" applyFont="1" applyBorder="1" applyAlignment="1">
      <alignment horizontal="center" vertical="top" wrapText="1"/>
    </xf>
    <xf numFmtId="166" fontId="2" fillId="0" borderId="25" xfId="3" applyNumberFormat="1" applyFont="1" applyBorder="1" applyAlignment="1">
      <alignment horizontal="center" vertical="center" wrapText="1"/>
    </xf>
    <xf numFmtId="0" fontId="46" fillId="0" borderId="0" xfId="7" applyFont="1" applyBorder="1"/>
    <xf numFmtId="166" fontId="6" fillId="0" borderId="5" xfId="3" applyNumberFormat="1" applyFont="1" applyFill="1" applyBorder="1" applyAlignment="1">
      <alignment horizontal="center" vertical="top" wrapText="1"/>
    </xf>
    <xf numFmtId="0" fontId="6" fillId="0" borderId="43" xfId="7" applyFont="1" applyBorder="1" applyAlignment="1">
      <alignment vertical="center" wrapText="1"/>
    </xf>
    <xf numFmtId="0" fontId="2" fillId="0" borderId="21" xfId="7" applyFont="1" applyBorder="1" applyAlignment="1">
      <alignment horizontal="center" vertical="center" wrapText="1"/>
    </xf>
    <xf numFmtId="0" fontId="2" fillId="0" borderId="0" xfId="5" applyFont="1" applyBorder="1" applyAlignment="1">
      <alignment vertical="top" wrapText="1"/>
    </xf>
    <xf numFmtId="0" fontId="6" fillId="0" borderId="21" xfId="7" applyFont="1" applyBorder="1" applyAlignment="1">
      <alignment horizontal="center" vertical="top" wrapText="1"/>
    </xf>
    <xf numFmtId="0" fontId="24" fillId="0" borderId="0" xfId="7" applyFont="1" applyBorder="1" applyAlignment="1">
      <alignment vertical="top" wrapText="1"/>
    </xf>
    <xf numFmtId="0" fontId="6" fillId="0" borderId="49" xfId="7" applyFont="1" applyBorder="1" applyAlignment="1">
      <alignment horizontal="center" vertical="top" wrapText="1"/>
    </xf>
    <xf numFmtId="0" fontId="24" fillId="0" borderId="49" xfId="7" applyFont="1" applyBorder="1" applyAlignment="1">
      <alignment vertical="top" wrapText="1"/>
    </xf>
    <xf numFmtId="166" fontId="24" fillId="0" borderId="5" xfId="3" applyNumberFormat="1" applyFont="1" applyBorder="1" applyAlignment="1">
      <alignment horizontal="center" vertical="top" wrapText="1"/>
    </xf>
    <xf numFmtId="166" fontId="6" fillId="0" borderId="0" xfId="3" applyNumberFormat="1" applyFont="1" applyBorder="1" applyAlignment="1">
      <alignment horizontal="center" vertical="top" wrapText="1"/>
    </xf>
    <xf numFmtId="0" fontId="2" fillId="0" borderId="0" xfId="7" applyFont="1" applyAlignment="1">
      <alignment horizontal="center"/>
    </xf>
    <xf numFmtId="166" fontId="2" fillId="0" borderId="0" xfId="7" applyNumberFormat="1" applyFont="1" applyAlignment="1">
      <alignment horizontal="center"/>
    </xf>
    <xf numFmtId="0" fontId="6" fillId="0" borderId="0" xfId="7" applyFont="1" applyAlignment="1">
      <alignment horizontal="center"/>
    </xf>
    <xf numFmtId="0" fontId="6" fillId="0" borderId="65" xfId="7" applyFont="1" applyFill="1" applyBorder="1" applyAlignment="1">
      <alignment horizontal="center"/>
    </xf>
    <xf numFmtId="0" fontId="6" fillId="4" borderId="43" xfId="7" applyFont="1" applyFill="1" applyBorder="1" applyAlignment="1">
      <alignment horizontal="center" vertical="top" wrapText="1"/>
    </xf>
    <xf numFmtId="0" fontId="6" fillId="4" borderId="0" xfId="7" applyFont="1" applyFill="1" applyBorder="1" applyAlignment="1">
      <alignment horizontal="center" vertical="top" wrapText="1"/>
    </xf>
    <xf numFmtId="0" fontId="2" fillId="4" borderId="48" xfId="7" applyFont="1" applyFill="1" applyBorder="1" applyAlignment="1">
      <alignment horizontal="justify" vertical="top" wrapText="1"/>
    </xf>
    <xf numFmtId="0" fontId="6" fillId="0" borderId="41" xfId="7" applyFont="1" applyBorder="1" applyAlignment="1">
      <alignment vertical="top" wrapText="1"/>
    </xf>
    <xf numFmtId="0" fontId="6" fillId="0" borderId="6" xfId="7" applyFont="1" applyBorder="1" applyAlignment="1">
      <alignment horizontal="center" vertical="top" wrapText="1"/>
    </xf>
    <xf numFmtId="0" fontId="6" fillId="0" borderId="7" xfId="7" applyFont="1" applyBorder="1" applyAlignment="1">
      <alignment horizontal="center" vertical="top" wrapText="1"/>
    </xf>
    <xf numFmtId="0" fontId="6" fillId="0" borderId="7" xfId="7" applyFont="1" applyBorder="1" applyAlignment="1">
      <alignment horizontal="right" vertical="top" wrapText="1"/>
    </xf>
    <xf numFmtId="0" fontId="6" fillId="0" borderId="39" xfId="7" applyFont="1" applyBorder="1" applyAlignment="1">
      <alignment vertical="top" wrapText="1"/>
    </xf>
    <xf numFmtId="0" fontId="6" fillId="0" borderId="0" xfId="7" applyFont="1"/>
    <xf numFmtId="166" fontId="6" fillId="0" borderId="0" xfId="7" applyNumberFormat="1" applyFont="1"/>
    <xf numFmtId="0" fontId="6" fillId="0" borderId="26" xfId="7" applyFont="1" applyBorder="1" applyAlignment="1">
      <alignment horizontal="center" vertical="top"/>
    </xf>
    <xf numFmtId="0" fontId="6" fillId="0" borderId="27" xfId="7" applyFont="1" applyBorder="1" applyAlignment="1">
      <alignment horizontal="center" vertical="top"/>
    </xf>
    <xf numFmtId="0" fontId="2" fillId="0" borderId="27" xfId="7" applyFont="1" applyBorder="1" applyAlignment="1">
      <alignment horizontal="center" vertical="top"/>
    </xf>
    <xf numFmtId="0" fontId="2" fillId="0" borderId="27" xfId="7" applyFont="1" applyBorder="1" applyAlignment="1">
      <alignment horizontal="right" vertical="top"/>
    </xf>
    <xf numFmtId="0" fontId="6" fillId="0" borderId="68" xfId="7" applyFont="1" applyBorder="1" applyAlignment="1">
      <alignment vertical="top"/>
    </xf>
    <xf numFmtId="166" fontId="2" fillId="0" borderId="28" xfId="3" applyNumberFormat="1" applyFont="1" applyBorder="1" applyAlignment="1">
      <alignment horizontal="center" vertical="top"/>
    </xf>
    <xf numFmtId="0" fontId="2" fillId="0" borderId="0" xfId="7" applyFont="1" applyAlignment="1"/>
    <xf numFmtId="0" fontId="6" fillId="0" borderId="10" xfId="7" applyFont="1" applyBorder="1" applyAlignment="1">
      <alignment horizontal="center" vertical="top" wrapText="1"/>
    </xf>
    <xf numFmtId="0" fontId="6" fillId="0" borderId="9" xfId="7" applyFont="1" applyBorder="1" applyAlignment="1">
      <alignment horizontal="center" vertical="top" wrapText="1"/>
    </xf>
    <xf numFmtId="0" fontId="2" fillId="0" borderId="9" xfId="7" applyFont="1" applyBorder="1" applyAlignment="1">
      <alignment horizontal="right" vertical="top" wrapText="1"/>
    </xf>
    <xf numFmtId="0" fontId="6" fillId="0" borderId="71" xfId="7" applyFont="1" applyBorder="1" applyAlignment="1">
      <alignment horizontal="center" vertical="top" wrapText="1"/>
    </xf>
    <xf numFmtId="0" fontId="6" fillId="0" borderId="55" xfId="7" applyFont="1" applyBorder="1" applyAlignment="1">
      <alignment horizontal="center" vertical="top" wrapText="1"/>
    </xf>
    <xf numFmtId="0" fontId="6" fillId="0" borderId="55" xfId="7" applyFont="1" applyBorder="1" applyAlignment="1">
      <alignment horizontal="right" vertical="top" wrapText="1"/>
    </xf>
    <xf numFmtId="0" fontId="6" fillId="0" borderId="52" xfId="7" applyFont="1" applyBorder="1" applyAlignment="1">
      <alignment vertical="top" wrapText="1"/>
    </xf>
    <xf numFmtId="166" fontId="6" fillId="0" borderId="14" xfId="3" applyNumberFormat="1" applyFont="1" applyBorder="1" applyAlignment="1">
      <alignment horizontal="center" vertical="top" wrapText="1"/>
    </xf>
    <xf numFmtId="0" fontId="2" fillId="0" borderId="65" xfId="5" applyFont="1" applyBorder="1" applyAlignment="1">
      <alignment horizontal="right" vertical="top" wrapText="1"/>
    </xf>
    <xf numFmtId="0" fontId="2" fillId="0" borderId="41" xfId="5" applyFont="1" applyBorder="1" applyAlignment="1">
      <alignment vertical="top" wrapText="1"/>
    </xf>
    <xf numFmtId="0" fontId="6" fillId="0" borderId="26" xfId="7" applyFont="1" applyBorder="1" applyAlignment="1">
      <alignment horizontal="center" vertical="top" wrapText="1"/>
    </xf>
    <xf numFmtId="0" fontId="6" fillId="0" borderId="27" xfId="7" applyFont="1" applyBorder="1" applyAlignment="1">
      <alignment horizontal="center" vertical="top" wrapText="1"/>
    </xf>
    <xf numFmtId="0" fontId="2" fillId="0" borderId="27" xfId="7" applyFont="1" applyBorder="1" applyAlignment="1">
      <alignment horizontal="right" vertical="top" wrapText="1"/>
    </xf>
    <xf numFmtId="0" fontId="6" fillId="0" borderId="68" xfId="7" applyFont="1" applyBorder="1" applyAlignment="1">
      <alignment vertical="top" wrapText="1"/>
    </xf>
    <xf numFmtId="0" fontId="6" fillId="0" borderId="20" xfId="5" applyFont="1" applyBorder="1" applyAlignment="1">
      <alignment horizontal="center" vertical="top" wrapText="1"/>
    </xf>
    <xf numFmtId="0" fontId="6" fillId="0" borderId="65" xfId="5" applyFont="1" applyBorder="1" applyAlignment="1">
      <alignment horizontal="center" vertical="top" wrapText="1"/>
    </xf>
    <xf numFmtId="166" fontId="2" fillId="0" borderId="12" xfId="5" applyNumberFormat="1" applyFont="1" applyBorder="1" applyAlignment="1">
      <alignment horizontal="center" vertical="top" wrapText="1"/>
    </xf>
    <xf numFmtId="0" fontId="6" fillId="0" borderId="9" xfId="7" applyFont="1" applyBorder="1" applyAlignment="1">
      <alignment horizontal="right" vertical="top" wrapText="1"/>
    </xf>
    <xf numFmtId="166" fontId="6" fillId="0" borderId="11" xfId="3" applyNumberFormat="1" applyFont="1" applyBorder="1" applyAlignment="1">
      <alignment horizontal="center" vertical="top" wrapText="1"/>
    </xf>
    <xf numFmtId="0" fontId="6" fillId="0" borderId="21" xfId="7" applyFont="1" applyBorder="1" applyAlignment="1">
      <alignment horizontal="right" vertical="top" wrapText="1"/>
    </xf>
    <xf numFmtId="0" fontId="6" fillId="0" borderId="49" xfId="7" applyFont="1" applyBorder="1" applyAlignment="1">
      <alignment horizontal="right" vertical="top" wrapText="1"/>
    </xf>
    <xf numFmtId="0" fontId="13" fillId="0" borderId="46" xfId="7" applyFont="1" applyBorder="1" applyAlignment="1">
      <alignment horizontal="center" vertical="top" wrapText="1"/>
    </xf>
    <xf numFmtId="0" fontId="13" fillId="0" borderId="46" xfId="7" applyFont="1" applyBorder="1" applyAlignment="1">
      <alignment horizontal="right" vertical="top" wrapText="1"/>
    </xf>
    <xf numFmtId="166" fontId="13" fillId="0" borderId="25" xfId="3" applyNumberFormat="1" applyFont="1" applyBorder="1" applyAlignment="1">
      <alignment horizontal="center" vertical="top" wrapText="1"/>
    </xf>
    <xf numFmtId="0" fontId="13" fillId="0" borderId="0" xfId="7" applyFont="1"/>
    <xf numFmtId="0" fontId="13" fillId="0" borderId="38" xfId="7" applyFont="1" applyBorder="1" applyAlignment="1">
      <alignment horizontal="center" vertical="top" wrapText="1"/>
    </xf>
    <xf numFmtId="0" fontId="13" fillId="0" borderId="41" xfId="7" applyFont="1" applyBorder="1" applyAlignment="1">
      <alignment horizontal="right" vertical="top" wrapText="1"/>
    </xf>
    <xf numFmtId="0" fontId="13" fillId="0" borderId="21" xfId="7" applyFont="1" applyBorder="1" applyAlignment="1">
      <alignment horizontal="right" vertical="top" wrapText="1"/>
    </xf>
    <xf numFmtId="166" fontId="2" fillId="0" borderId="41" xfId="3" applyNumberFormat="1" applyFont="1" applyBorder="1" applyAlignment="1">
      <alignment horizontal="center" vertical="top" wrapText="1"/>
    </xf>
    <xf numFmtId="0" fontId="6" fillId="0" borderId="38" xfId="7" applyFont="1" applyBorder="1" applyAlignment="1">
      <alignment horizontal="center" vertical="top" wrapText="1"/>
    </xf>
    <xf numFmtId="0" fontId="6" fillId="0" borderId="41" xfId="7" applyFont="1" applyBorder="1" applyAlignment="1">
      <alignment horizontal="center" vertical="top" wrapText="1"/>
    </xf>
    <xf numFmtId="0" fontId="6" fillId="0" borderId="46" xfId="7" applyFont="1" applyBorder="1" applyAlignment="1">
      <alignment horizontal="center" vertical="top" wrapText="1"/>
    </xf>
    <xf numFmtId="0" fontId="6" fillId="0" borderId="0" xfId="7" applyFont="1" applyBorder="1"/>
    <xf numFmtId="166" fontId="46" fillId="0" borderId="41" xfId="3" applyNumberFormat="1" applyFont="1" applyBorder="1" applyAlignment="1">
      <alignment horizontal="center" vertical="top" wrapText="1"/>
    </xf>
    <xf numFmtId="166" fontId="46" fillId="0" borderId="0" xfId="3" applyNumberFormat="1" applyFont="1" applyBorder="1" applyAlignment="1">
      <alignment horizontal="center" vertical="top" wrapText="1"/>
    </xf>
    <xf numFmtId="166" fontId="46" fillId="0" borderId="0" xfId="3" applyNumberFormat="1" applyFont="1" applyFill="1" applyBorder="1" applyAlignment="1">
      <alignment horizontal="center" vertical="top" wrapText="1"/>
    </xf>
    <xf numFmtId="0" fontId="6" fillId="0" borderId="0" xfId="5" applyFont="1"/>
    <xf numFmtId="0" fontId="6" fillId="0" borderId="41" xfId="7" applyFont="1" applyBorder="1" applyAlignment="1">
      <alignment horizontal="right" vertical="top" wrapText="1"/>
    </xf>
    <xf numFmtId="0" fontId="6" fillId="0" borderId="24" xfId="7" applyFont="1" applyBorder="1" applyAlignment="1">
      <alignment horizontal="right" vertical="top" wrapText="1"/>
    </xf>
    <xf numFmtId="0" fontId="6" fillId="0" borderId="18" xfId="7" applyFont="1" applyBorder="1" applyAlignment="1">
      <alignment vertical="top" wrapText="1"/>
    </xf>
    <xf numFmtId="0" fontId="6" fillId="0" borderId="18" xfId="7" applyFont="1" applyBorder="1" applyAlignment="1">
      <alignment horizontal="center" vertical="top" wrapText="1"/>
    </xf>
    <xf numFmtId="0" fontId="6" fillId="0" borderId="18" xfId="7" applyFont="1" applyBorder="1" applyAlignment="1">
      <alignment horizontal="right" vertical="top" wrapText="1"/>
    </xf>
    <xf numFmtId="0" fontId="6" fillId="0" borderId="1" xfId="7" applyFont="1" applyBorder="1" applyAlignment="1">
      <alignment horizontal="center" vertical="center" wrapText="1"/>
    </xf>
    <xf numFmtId="0" fontId="6" fillId="0" borderId="2" xfId="7" applyFont="1" applyBorder="1" applyAlignment="1">
      <alignment horizontal="center" vertical="top" wrapText="1"/>
    </xf>
    <xf numFmtId="0" fontId="2" fillId="0" borderId="2" xfId="7" applyFont="1" applyBorder="1" applyAlignment="1">
      <alignment horizontal="right" vertical="top" wrapText="1"/>
    </xf>
    <xf numFmtId="0" fontId="6" fillId="0" borderId="18" xfId="7" applyFont="1" applyBorder="1" applyAlignment="1">
      <alignment vertical="center" wrapText="1"/>
    </xf>
    <xf numFmtId="166" fontId="6" fillId="0" borderId="5" xfId="3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right" vertical="top" wrapText="1"/>
    </xf>
    <xf numFmtId="166" fontId="2" fillId="0" borderId="65" xfId="3" applyNumberFormat="1" applyFont="1" applyBorder="1" applyAlignment="1">
      <alignment horizontal="center" vertical="top" wrapText="1"/>
    </xf>
    <xf numFmtId="166" fontId="6" fillId="0" borderId="2" xfId="3" applyNumberFormat="1" applyFont="1" applyBorder="1" applyAlignment="1">
      <alignment horizontal="center" vertical="top" wrapText="1"/>
    </xf>
    <xf numFmtId="0" fontId="6" fillId="0" borderId="0" xfId="7" applyFont="1" applyAlignment="1">
      <alignment horizontal="center" wrapText="1"/>
    </xf>
    <xf numFmtId="0" fontId="2" fillId="0" borderId="0" xfId="7" applyFont="1" applyAlignment="1">
      <alignment wrapText="1"/>
    </xf>
    <xf numFmtId="166" fontId="2" fillId="0" borderId="0" xfId="3" applyNumberFormat="1" applyFont="1" applyAlignment="1">
      <alignment horizontal="center" wrapText="1"/>
    </xf>
    <xf numFmtId="0" fontId="6" fillId="0" borderId="0" xfId="7" applyFont="1" applyBorder="1" applyAlignment="1">
      <alignment horizontal="center"/>
    </xf>
    <xf numFmtId="166" fontId="2" fillId="0" borderId="0" xfId="3" applyNumberFormat="1" applyFont="1" applyBorder="1" applyAlignment="1">
      <alignment horizontal="center"/>
    </xf>
    <xf numFmtId="166" fontId="2" fillId="0" borderId="0" xfId="3" applyNumberFormat="1" applyFont="1" applyAlignment="1">
      <alignment horizontal="center"/>
    </xf>
    <xf numFmtId="0" fontId="42" fillId="0" borderId="0" xfId="0" applyFont="1"/>
    <xf numFmtId="0" fontId="38" fillId="0" borderId="21" xfId="8" applyFont="1" applyBorder="1"/>
    <xf numFmtId="0" fontId="35" fillId="0" borderId="46" xfId="5" applyFont="1" applyBorder="1" applyAlignment="1">
      <alignment wrapText="1"/>
    </xf>
    <xf numFmtId="0" fontId="13" fillId="0" borderId="0" xfId="7" applyFont="1" applyBorder="1" applyAlignment="1">
      <alignment horizontal="left" vertical="center" wrapText="1"/>
    </xf>
    <xf numFmtId="0" fontId="35" fillId="0" borderId="20" xfId="5" applyFont="1" applyBorder="1" applyAlignment="1">
      <alignment horizontal="center" vertical="top" wrapText="1"/>
    </xf>
    <xf numFmtId="0" fontId="35" fillId="0" borderId="21" xfId="5" applyFont="1" applyBorder="1" applyAlignment="1">
      <alignment horizontal="center" vertical="top" wrapText="1"/>
    </xf>
    <xf numFmtId="0" fontId="46" fillId="0" borderId="21" xfId="5" applyFont="1" applyBorder="1" applyAlignment="1">
      <alignment horizontal="center" vertical="top" wrapText="1"/>
    </xf>
    <xf numFmtId="0" fontId="35" fillId="0" borderId="21" xfId="5" applyFont="1" applyBorder="1" applyAlignment="1">
      <alignment horizontal="right" vertical="top" wrapText="1"/>
    </xf>
    <xf numFmtId="0" fontId="46" fillId="0" borderId="41" xfId="5" applyFont="1" applyBorder="1" applyAlignment="1">
      <alignment vertical="top" wrapText="1"/>
    </xf>
    <xf numFmtId="0" fontId="24" fillId="0" borderId="41" xfId="7" applyFont="1" applyBorder="1" applyAlignment="1">
      <alignment horizontal="center" vertical="top" wrapText="1"/>
    </xf>
    <xf numFmtId="0" fontId="46" fillId="0" borderId="21" xfId="7" applyFont="1" applyBorder="1"/>
    <xf numFmtId="0" fontId="13" fillId="0" borderId="21" xfId="7" applyFont="1" applyBorder="1" applyAlignment="1">
      <alignment vertical="top" wrapText="1"/>
    </xf>
    <xf numFmtId="166" fontId="48" fillId="0" borderId="12" xfId="3" applyNumberFormat="1" applyFont="1" applyBorder="1" applyAlignment="1">
      <alignment horizontal="center" vertical="top" wrapText="1"/>
    </xf>
    <xf numFmtId="0" fontId="0" fillId="0" borderId="41" xfId="0" applyBorder="1"/>
    <xf numFmtId="0" fontId="42" fillId="0" borderId="21" xfId="0" applyFont="1" applyBorder="1"/>
    <xf numFmtId="0" fontId="6" fillId="0" borderId="20" xfId="7" applyFont="1" applyBorder="1" applyAlignment="1">
      <alignment horizontal="center" vertical="top"/>
    </xf>
    <xf numFmtId="0" fontId="6" fillId="0" borderId="21" xfId="7" applyFont="1" applyBorder="1" applyAlignment="1">
      <alignment horizontal="center" vertical="top"/>
    </xf>
    <xf numFmtId="0" fontId="2" fillId="0" borderId="21" xfId="7" applyFont="1" applyBorder="1" applyAlignment="1">
      <alignment horizontal="center" vertical="top"/>
    </xf>
    <xf numFmtId="0" fontId="2" fillId="0" borderId="21" xfId="7" applyFont="1" applyBorder="1" applyAlignment="1">
      <alignment horizontal="right" vertical="top"/>
    </xf>
    <xf numFmtId="166" fontId="2" fillId="0" borderId="12" xfId="3" applyNumberFormat="1" applyFont="1" applyBorder="1" applyAlignment="1">
      <alignment horizontal="center" vertical="top"/>
    </xf>
    <xf numFmtId="0" fontId="6" fillId="0" borderId="7" xfId="7" applyFont="1" applyBorder="1" applyAlignment="1">
      <alignment vertical="top" wrapText="1"/>
    </xf>
    <xf numFmtId="0" fontId="49" fillId="0" borderId="33" xfId="13" applyFont="1" applyBorder="1" applyAlignment="1">
      <alignment vertical="center" wrapText="1"/>
    </xf>
    <xf numFmtId="0" fontId="49" fillId="0" borderId="7" xfId="13" applyFont="1" applyBorder="1" applyAlignment="1">
      <alignment horizontal="center" vertical="center" wrapText="1"/>
    </xf>
    <xf numFmtId="0" fontId="49" fillId="0" borderId="7" xfId="13" applyFont="1" applyBorder="1" applyAlignment="1">
      <alignment vertical="center" wrapText="1"/>
    </xf>
    <xf numFmtId="0" fontId="49" fillId="0" borderId="72" xfId="12" applyFont="1" applyBorder="1"/>
    <xf numFmtId="0" fontId="29" fillId="0" borderId="27" xfId="13" applyBorder="1"/>
    <xf numFmtId="0" fontId="29" fillId="0" borderId="21" xfId="13" applyBorder="1"/>
    <xf numFmtId="0" fontId="29" fillId="0" borderId="7" xfId="13" applyFill="1" applyBorder="1"/>
    <xf numFmtId="0" fontId="29" fillId="0" borderId="60" xfId="13" applyFill="1" applyBorder="1"/>
    <xf numFmtId="0" fontId="49" fillId="0" borderId="73" xfId="12" applyFont="1" applyBorder="1"/>
    <xf numFmtId="0" fontId="49" fillId="0" borderId="73" xfId="12" applyFont="1" applyBorder="1" applyAlignment="1">
      <alignment vertical="center" wrapText="1"/>
    </xf>
    <xf numFmtId="0" fontId="29" fillId="0" borderId="0" xfId="13" applyBorder="1"/>
    <xf numFmtId="0" fontId="29" fillId="0" borderId="21" xfId="13" applyFill="1" applyBorder="1"/>
    <xf numFmtId="0" fontId="29" fillId="0" borderId="2" xfId="13" applyFill="1" applyBorder="1"/>
    <xf numFmtId="0" fontId="49" fillId="0" borderId="0" xfId="12" applyFont="1" applyBorder="1"/>
    <xf numFmtId="166" fontId="50" fillId="0" borderId="9" xfId="1" applyNumberFormat="1" applyFont="1" applyBorder="1" applyAlignment="1" applyProtection="1">
      <alignment horizontal="right" vertical="center" wrapText="1"/>
      <protection locked="0"/>
    </xf>
    <xf numFmtId="168" fontId="8" fillId="0" borderId="5" xfId="5" applyNumberFormat="1" applyFont="1" applyFill="1" applyBorder="1" applyAlignment="1" applyProtection="1">
      <alignment horizontal="right" vertical="center" wrapText="1" indent="1"/>
      <protection locked="0"/>
    </xf>
    <xf numFmtId="4" fontId="8" fillId="0" borderId="5" xfId="5" applyNumberFormat="1" applyFont="1" applyFill="1" applyBorder="1" applyAlignment="1" applyProtection="1">
      <alignment horizontal="right" vertical="center" wrapText="1" indent="1"/>
      <protection locked="0"/>
    </xf>
    <xf numFmtId="165" fontId="5" fillId="0" borderId="16" xfId="5" applyNumberFormat="1" applyFont="1" applyFill="1" applyBorder="1" applyAlignment="1" applyProtection="1">
      <alignment horizontal="centerContinuous" vertical="center" wrapText="1"/>
    </xf>
    <xf numFmtId="165" fontId="5" fillId="0" borderId="16" xfId="5" applyNumberFormat="1" applyFont="1" applyFill="1" applyBorder="1" applyAlignment="1" applyProtection="1">
      <alignment horizontal="center" vertical="center" wrapText="1"/>
    </xf>
    <xf numFmtId="165" fontId="10" fillId="0" borderId="16" xfId="5" applyNumberFormat="1" applyFont="1" applyFill="1" applyBorder="1" applyAlignment="1" applyProtection="1">
      <alignment horizontal="center" vertical="center" wrapText="1"/>
    </xf>
    <xf numFmtId="165" fontId="14" fillId="0" borderId="33" xfId="5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61" xfId="5" applyNumberFormat="1" applyFont="1" applyFill="1" applyBorder="1" applyAlignment="1" applyProtection="1">
      <alignment horizontal="right" vertical="center" wrapText="1" indent="1"/>
      <protection locked="0"/>
    </xf>
    <xf numFmtId="166" fontId="50" fillId="0" borderId="54" xfId="1" applyNumberFormat="1" applyFont="1" applyBorder="1" applyAlignment="1" applyProtection="1">
      <alignment horizontal="right" vertical="center" wrapText="1"/>
      <protection locked="0"/>
    </xf>
    <xf numFmtId="165" fontId="20" fillId="0" borderId="22" xfId="11" applyNumberFormat="1" applyFont="1" applyFill="1" applyBorder="1" applyAlignment="1" applyProtection="1">
      <alignment horizontal="left" vertical="center"/>
    </xf>
    <xf numFmtId="0" fontId="32" fillId="0" borderId="0" xfId="8" applyFont="1" applyAlignment="1">
      <alignment horizontal="center"/>
    </xf>
    <xf numFmtId="0" fontId="32" fillId="0" borderId="0" xfId="9" applyFont="1" applyAlignment="1">
      <alignment horizontal="left"/>
    </xf>
    <xf numFmtId="0" fontId="2" fillId="0" borderId="20" xfId="7" applyFont="1" applyBorder="1" applyAlignment="1">
      <alignment horizontal="center" vertical="top" wrapText="1"/>
    </xf>
    <xf numFmtId="166" fontId="31" fillId="0" borderId="0" xfId="8" applyNumberFormat="1" applyFont="1"/>
    <xf numFmtId="0" fontId="31" fillId="0" borderId="0" xfId="8" applyFont="1" applyAlignment="1">
      <alignment horizontal="center"/>
    </xf>
    <xf numFmtId="0" fontId="38" fillId="0" borderId="0" xfId="8" applyFont="1" applyAlignment="1">
      <alignment horizontal="center"/>
    </xf>
    <xf numFmtId="0" fontId="31" fillId="0" borderId="0" xfId="9" applyFont="1" applyAlignment="1">
      <alignment horizontal="center"/>
    </xf>
    <xf numFmtId="0" fontId="32" fillId="0" borderId="0" xfId="9" applyFont="1" applyAlignment="1">
      <alignment horizontal="center"/>
    </xf>
    <xf numFmtId="166" fontId="31" fillId="0" borderId="7" xfId="2" applyNumberFormat="1" applyFont="1" applyFill="1" applyBorder="1"/>
    <xf numFmtId="166" fontId="39" fillId="0" borderId="0" xfId="10" applyNumberFormat="1" applyFont="1" applyFill="1" applyAlignment="1">
      <alignment horizontal="right" vertical="center"/>
    </xf>
    <xf numFmtId="0" fontId="38" fillId="0" borderId="0" xfId="10" applyFont="1" applyFill="1"/>
    <xf numFmtId="165" fontId="12" fillId="0" borderId="0" xfId="11" applyNumberFormat="1" applyFont="1" applyFill="1" applyBorder="1" applyAlignment="1" applyProtection="1">
      <alignment horizontal="right" vertical="center" wrapText="1" indent="1"/>
      <protection locked="0"/>
    </xf>
    <xf numFmtId="49" fontId="9" fillId="0" borderId="6" xfId="5" applyNumberFormat="1" applyFont="1" applyFill="1" applyBorder="1" applyAlignment="1" applyProtection="1">
      <alignment horizontal="center" vertical="center" wrapText="1"/>
    </xf>
    <xf numFmtId="0" fontId="40" fillId="0" borderId="7" xfId="0" applyFont="1" applyBorder="1" applyAlignment="1">
      <alignment horizontal="right" vertical="center" wrapText="1"/>
    </xf>
    <xf numFmtId="165" fontId="5" fillId="0" borderId="0" xfId="5" applyNumberFormat="1" applyFont="1" applyFill="1" applyBorder="1" applyAlignment="1" applyProtection="1">
      <alignment horizontal="left" vertical="center" wrapText="1" indent="1"/>
    </xf>
    <xf numFmtId="0" fontId="13" fillId="0" borderId="0" xfId="14" applyFill="1" applyProtection="1">
      <protection locked="0"/>
    </xf>
    <xf numFmtId="0" fontId="13" fillId="0" borderId="0" xfId="14" applyFill="1" applyProtection="1"/>
    <xf numFmtId="0" fontId="7" fillId="0" borderId="0" xfId="5" applyFont="1" applyFill="1" applyAlignment="1">
      <alignment horizontal="right"/>
    </xf>
    <xf numFmtId="0" fontId="25" fillId="0" borderId="23" xfId="14" applyFont="1" applyFill="1" applyBorder="1" applyAlignment="1" applyProtection="1">
      <alignment horizontal="center" vertical="center" wrapText="1"/>
    </xf>
    <xf numFmtId="0" fontId="25" fillId="0" borderId="24" xfId="14" applyFont="1" applyFill="1" applyBorder="1" applyAlignment="1" applyProtection="1">
      <alignment horizontal="center" vertical="center"/>
    </xf>
    <xf numFmtId="0" fontId="25" fillId="0" borderId="25" xfId="14" applyFont="1" applyFill="1" applyBorder="1" applyAlignment="1" applyProtection="1">
      <alignment horizontal="center" vertical="center"/>
    </xf>
    <xf numFmtId="0" fontId="14" fillId="0" borderId="1" xfId="14" applyFont="1" applyFill="1" applyBorder="1" applyAlignment="1" applyProtection="1">
      <alignment horizontal="left" vertical="center" indent="1"/>
    </xf>
    <xf numFmtId="0" fontId="13" fillId="0" borderId="0" xfId="14" applyFill="1" applyAlignment="1" applyProtection="1">
      <alignment vertical="center"/>
    </xf>
    <xf numFmtId="0" fontId="14" fillId="0" borderId="20" xfId="14" applyFont="1" applyFill="1" applyBorder="1" applyAlignment="1" applyProtection="1">
      <alignment horizontal="left" vertical="center" indent="1"/>
    </xf>
    <xf numFmtId="0" fontId="14" fillId="0" borderId="21" xfId="14" applyFont="1" applyFill="1" applyBorder="1" applyAlignment="1" applyProtection="1">
      <alignment horizontal="left" vertical="center" wrapText="1" indent="1"/>
    </xf>
    <xf numFmtId="165" fontId="14" fillId="0" borderId="21" xfId="14" applyNumberFormat="1" applyFont="1" applyFill="1" applyBorder="1" applyAlignment="1" applyProtection="1">
      <alignment vertical="center"/>
      <protection locked="0"/>
    </xf>
    <xf numFmtId="165" fontId="14" fillId="0" borderId="12" xfId="14" applyNumberFormat="1" applyFont="1" applyFill="1" applyBorder="1" applyAlignment="1" applyProtection="1">
      <alignment vertical="center"/>
    </xf>
    <xf numFmtId="0" fontId="14" fillId="0" borderId="6" xfId="14" applyFont="1" applyFill="1" applyBorder="1" applyAlignment="1" applyProtection="1">
      <alignment horizontal="left" vertical="center" indent="1"/>
    </xf>
    <xf numFmtId="0" fontId="14" fillId="0" borderId="7" xfId="14" applyFont="1" applyFill="1" applyBorder="1" applyAlignment="1" applyProtection="1">
      <alignment horizontal="left" vertical="center" wrapText="1" indent="1"/>
    </xf>
    <xf numFmtId="165" fontId="14" fillId="0" borderId="7" xfId="14" applyNumberFormat="1" applyFont="1" applyFill="1" applyBorder="1" applyAlignment="1" applyProtection="1">
      <alignment vertical="center"/>
      <protection locked="0"/>
    </xf>
    <xf numFmtId="165" fontId="14" fillId="0" borderId="8" xfId="14" applyNumberFormat="1" applyFont="1" applyFill="1" applyBorder="1" applyAlignment="1" applyProtection="1">
      <alignment vertical="center"/>
    </xf>
    <xf numFmtId="0" fontId="13" fillId="0" borderId="0" xfId="14" applyFill="1" applyAlignment="1" applyProtection="1">
      <alignment vertical="center"/>
      <protection locked="0"/>
    </xf>
    <xf numFmtId="0" fontId="14" fillId="0" borderId="9" xfId="14" applyFont="1" applyFill="1" applyBorder="1" applyAlignment="1" applyProtection="1">
      <alignment horizontal="left" vertical="center" wrapText="1" indent="1"/>
    </xf>
    <xf numFmtId="165" fontId="14" fillId="0" borderId="9" xfId="14" applyNumberFormat="1" applyFont="1" applyFill="1" applyBorder="1" applyAlignment="1" applyProtection="1">
      <alignment vertical="center"/>
      <protection locked="0"/>
    </xf>
    <xf numFmtId="165" fontId="14" fillId="0" borderId="11" xfId="14" applyNumberFormat="1" applyFont="1" applyFill="1" applyBorder="1" applyAlignment="1" applyProtection="1">
      <alignment vertical="center"/>
    </xf>
    <xf numFmtId="0" fontId="14" fillId="0" borderId="7" xfId="14" applyFont="1" applyFill="1" applyBorder="1" applyAlignment="1" applyProtection="1">
      <alignment horizontal="left" vertical="center" indent="1"/>
    </xf>
    <xf numFmtId="0" fontId="5" fillId="0" borderId="2" xfId="14" applyFont="1" applyFill="1" applyBorder="1" applyAlignment="1" applyProtection="1">
      <alignment horizontal="left" vertical="center" indent="1"/>
    </xf>
    <xf numFmtId="165" fontId="9" fillId="0" borderId="2" xfId="14" applyNumberFormat="1" applyFont="1" applyFill="1" applyBorder="1" applyAlignment="1" applyProtection="1">
      <alignment vertical="center"/>
    </xf>
    <xf numFmtId="165" fontId="9" fillId="0" borderId="5" xfId="14" applyNumberFormat="1" applyFont="1" applyFill="1" applyBorder="1" applyAlignment="1" applyProtection="1">
      <alignment vertical="center"/>
    </xf>
    <xf numFmtId="0" fontId="14" fillId="0" borderId="10" xfId="14" applyFont="1" applyFill="1" applyBorder="1" applyAlignment="1" applyProtection="1">
      <alignment horizontal="left" vertical="center" indent="1"/>
    </xf>
    <xf numFmtId="0" fontId="14" fillId="0" borderId="9" xfId="14" applyFont="1" applyFill="1" applyBorder="1" applyAlignment="1" applyProtection="1">
      <alignment horizontal="left" vertical="center" indent="1"/>
    </xf>
    <xf numFmtId="0" fontId="9" fillId="0" borderId="1" xfId="14" applyFont="1" applyFill="1" applyBorder="1" applyAlignment="1" applyProtection="1">
      <alignment horizontal="left" vertical="center" indent="1"/>
    </xf>
    <xf numFmtId="0" fontId="5" fillId="0" borderId="2" xfId="14" applyFont="1" applyFill="1" applyBorder="1" applyAlignment="1" applyProtection="1">
      <alignment horizontal="left" indent="1"/>
    </xf>
    <xf numFmtId="165" fontId="9" fillId="0" borderId="2" xfId="14" applyNumberFormat="1" applyFont="1" applyFill="1" applyBorder="1" applyProtection="1"/>
    <xf numFmtId="165" fontId="9" fillId="0" borderId="5" xfId="14" applyNumberFormat="1" applyFont="1" applyFill="1" applyBorder="1" applyProtection="1"/>
    <xf numFmtId="0" fontId="21" fillId="0" borderId="0" xfId="14" applyFont="1" applyFill="1" applyProtection="1"/>
    <xf numFmtId="0" fontId="55" fillId="0" borderId="0" xfId="14" applyFont="1" applyFill="1" applyProtection="1">
      <protection locked="0"/>
    </xf>
    <xf numFmtId="0" fontId="24" fillId="0" borderId="0" xfId="14" applyFont="1" applyFill="1" applyProtection="1">
      <protection locked="0"/>
    </xf>
    <xf numFmtId="165" fontId="10" fillId="0" borderId="2" xfId="11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15" xfId="1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43" xfId="11" applyNumberFormat="1" applyFont="1" applyFill="1" applyBorder="1" applyAlignment="1" applyProtection="1">
      <alignment horizontal="right" vertical="center" wrapText="1" indent="1"/>
    </xf>
    <xf numFmtId="0" fontId="14" fillId="0" borderId="43" xfId="11" applyFont="1" applyFill="1" applyBorder="1" applyAlignment="1" applyProtection="1">
      <alignment horizontal="right" vertical="center" wrapText="1" indent="1"/>
    </xf>
    <xf numFmtId="165" fontId="12" fillId="0" borderId="43" xfId="11" applyNumberFormat="1" applyFont="1" applyFill="1" applyBorder="1" applyAlignment="1" applyProtection="1">
      <alignment horizontal="right" vertical="center" wrapText="1" indent="1"/>
    </xf>
    <xf numFmtId="0" fontId="21" fillId="0" borderId="0" xfId="11" applyFont="1" applyFill="1" applyBorder="1" applyProtection="1"/>
    <xf numFmtId="0" fontId="9" fillId="0" borderId="44" xfId="11" applyFont="1" applyFill="1" applyBorder="1" applyAlignment="1" applyProtection="1">
      <alignment horizontal="center" vertical="center" wrapText="1"/>
    </xf>
    <xf numFmtId="0" fontId="9" fillId="0" borderId="29" xfId="11" applyFont="1" applyFill="1" applyBorder="1" applyAlignment="1" applyProtection="1">
      <alignment horizontal="left" vertical="center" wrapText="1" indent="1"/>
    </xf>
    <xf numFmtId="0" fontId="10" fillId="0" borderId="13" xfId="11" applyFont="1" applyFill="1" applyBorder="1" applyAlignment="1" applyProtection="1">
      <alignment vertical="center" wrapText="1"/>
    </xf>
    <xf numFmtId="165" fontId="10" fillId="0" borderId="13" xfId="11" applyNumberFormat="1" applyFont="1" applyFill="1" applyBorder="1" applyAlignment="1" applyProtection="1">
      <alignment horizontal="right" vertical="center" wrapText="1" indent="1"/>
    </xf>
    <xf numFmtId="165" fontId="10" fillId="0" borderId="70" xfId="11" applyNumberFormat="1" applyFont="1" applyFill="1" applyBorder="1" applyAlignment="1" applyProtection="1">
      <alignment horizontal="right" vertical="center" wrapText="1" indent="1"/>
    </xf>
    <xf numFmtId="165" fontId="19" fillId="0" borderId="2" xfId="5" quotePrefix="1" applyNumberFormat="1" applyFont="1" applyBorder="1" applyAlignment="1" applyProtection="1">
      <alignment horizontal="right" vertical="center" wrapText="1" indent="1"/>
      <protection locked="0"/>
    </xf>
    <xf numFmtId="165" fontId="19" fillId="0" borderId="15" xfId="5" quotePrefix="1" applyNumberFormat="1" applyFont="1" applyBorder="1" applyAlignment="1" applyProtection="1">
      <alignment horizontal="right" vertical="center" wrapText="1" indent="1"/>
      <protection locked="0"/>
    </xf>
    <xf numFmtId="165" fontId="14" fillId="0" borderId="21" xfId="14" applyNumberFormat="1" applyFont="1" applyFill="1" applyBorder="1" applyAlignment="1" applyProtection="1">
      <alignment vertical="center"/>
    </xf>
    <xf numFmtId="165" fontId="14" fillId="0" borderId="12" xfId="14" quotePrefix="1" applyNumberFormat="1" applyFont="1" applyFill="1" applyBorder="1" applyAlignment="1" applyProtection="1">
      <alignment horizontal="center" vertical="center"/>
    </xf>
    <xf numFmtId="165" fontId="9" fillId="0" borderId="5" xfId="14" quotePrefix="1" applyNumberFormat="1" applyFont="1" applyFill="1" applyBorder="1" applyAlignment="1" applyProtection="1">
      <alignment horizontal="center"/>
    </xf>
    <xf numFmtId="0" fontId="5" fillId="0" borderId="16" xfId="14" applyFont="1" applyFill="1" applyBorder="1" applyAlignment="1" applyProtection="1">
      <alignment horizontal="left" vertical="center" indent="1"/>
    </xf>
    <xf numFmtId="0" fontId="14" fillId="0" borderId="26" xfId="14" applyFont="1" applyFill="1" applyBorder="1" applyAlignment="1" applyProtection="1">
      <alignment horizontal="left" vertical="center" indent="1"/>
    </xf>
    <xf numFmtId="0" fontId="14" fillId="0" borderId="35" xfId="14" applyFont="1" applyFill="1" applyBorder="1" applyAlignment="1" applyProtection="1">
      <alignment horizontal="left" vertical="center" indent="1"/>
    </xf>
    <xf numFmtId="0" fontId="5" fillId="0" borderId="16" xfId="14" applyFont="1" applyFill="1" applyBorder="1" applyAlignment="1" applyProtection="1">
      <alignment horizontal="left" indent="1"/>
    </xf>
    <xf numFmtId="0" fontId="14" fillId="0" borderId="69" xfId="14" applyFont="1" applyFill="1" applyBorder="1" applyAlignment="1" applyProtection="1">
      <alignment horizontal="left" vertical="center" indent="1"/>
    </xf>
    <xf numFmtId="0" fontId="14" fillId="0" borderId="51" xfId="14" applyFont="1" applyFill="1" applyBorder="1" applyAlignment="1" applyProtection="1">
      <alignment horizontal="left" vertical="center" indent="1"/>
    </xf>
    <xf numFmtId="166" fontId="39" fillId="0" borderId="60" xfId="10" applyNumberFormat="1" applyFont="1" applyBorder="1" applyAlignment="1">
      <alignment horizontal="right" vertical="center"/>
    </xf>
    <xf numFmtId="0" fontId="39" fillId="0" borderId="60" xfId="8" applyFont="1" applyBorder="1" applyAlignment="1"/>
    <xf numFmtId="165" fontId="28" fillId="0" borderId="43" xfId="5" applyNumberFormat="1" applyFont="1" applyFill="1" applyBorder="1" applyAlignment="1" applyProtection="1">
      <alignment horizontal="center" vertical="center" wrapText="1"/>
    </xf>
    <xf numFmtId="0" fontId="2" fillId="0" borderId="20" xfId="7" applyFont="1" applyBorder="1" applyAlignment="1">
      <alignment horizontal="center" vertical="top" wrapText="1"/>
    </xf>
    <xf numFmtId="0" fontId="2" fillId="0" borderId="21" xfId="7" applyFont="1" applyBorder="1" applyAlignment="1">
      <alignment vertical="top" wrapText="1"/>
    </xf>
    <xf numFmtId="165" fontId="15" fillId="0" borderId="0" xfId="5" applyNumberFormat="1" applyFont="1" applyFill="1" applyAlignment="1" applyProtection="1">
      <alignment vertical="center" wrapText="1"/>
    </xf>
    <xf numFmtId="165" fontId="18" fillId="0" borderId="0" xfId="5" applyNumberFormat="1" applyFont="1" applyFill="1" applyAlignment="1" applyProtection="1">
      <alignment vertical="center" wrapText="1"/>
    </xf>
    <xf numFmtId="0" fontId="49" fillId="0" borderId="1" xfId="6" applyFont="1" applyBorder="1" applyAlignment="1">
      <alignment wrapText="1"/>
    </xf>
    <xf numFmtId="0" fontId="29" fillId="0" borderId="7" xfId="13" applyFont="1" applyFill="1" applyBorder="1"/>
    <xf numFmtId="0" fontId="49" fillId="0" borderId="73" xfId="12" applyFont="1" applyBorder="1" applyAlignment="1">
      <alignment wrapText="1"/>
    </xf>
    <xf numFmtId="0" fontId="49" fillId="0" borderId="73" xfId="12" applyFont="1" applyBorder="1" applyAlignment="1">
      <alignment horizontal="left" wrapText="1"/>
    </xf>
    <xf numFmtId="0" fontId="53" fillId="0" borderId="13" xfId="0" applyFont="1" applyBorder="1"/>
    <xf numFmtId="170" fontId="0" fillId="0" borderId="0" xfId="1" applyNumberFormat="1" applyFont="1"/>
    <xf numFmtId="170" fontId="13" fillId="0" borderId="0" xfId="14" applyNumberFormat="1" applyFill="1" applyAlignment="1" applyProtection="1">
      <alignment vertical="center"/>
    </xf>
    <xf numFmtId="170" fontId="21" fillId="0" borderId="0" xfId="1" applyNumberFormat="1" applyFont="1" applyFill="1" applyProtection="1"/>
    <xf numFmtId="170" fontId="21" fillId="0" borderId="0" xfId="11" applyNumberFormat="1" applyFont="1" applyFill="1" applyProtection="1"/>
    <xf numFmtId="49" fontId="10" fillId="0" borderId="1" xfId="11" applyNumberFormat="1" applyFont="1" applyFill="1" applyBorder="1" applyAlignment="1" applyProtection="1">
      <alignment horizontal="left" vertical="center" wrapText="1" indent="1"/>
    </xf>
    <xf numFmtId="49" fontId="10" fillId="0" borderId="16" xfId="11" applyNumberFormat="1" applyFont="1" applyFill="1" applyBorder="1" applyAlignment="1" applyProtection="1">
      <alignment horizontal="left" vertical="center" wrapText="1" indent="1"/>
    </xf>
    <xf numFmtId="0" fontId="16" fillId="0" borderId="1" xfId="5" applyFont="1" applyBorder="1" applyAlignment="1" applyProtection="1">
      <alignment horizontal="center" wrapText="1"/>
    </xf>
    <xf numFmtId="0" fontId="6" fillId="0" borderId="17" xfId="7" applyFont="1" applyBorder="1" applyAlignment="1">
      <alignment horizontal="center" vertical="top" wrapText="1"/>
    </xf>
    <xf numFmtId="0" fontId="6" fillId="0" borderId="49" xfId="7" applyFont="1" applyBorder="1" applyAlignment="1">
      <alignment horizontal="center" vertical="top" wrapText="1"/>
    </xf>
    <xf numFmtId="0" fontId="2" fillId="0" borderId="20" xfId="7" applyFont="1" applyBorder="1" applyAlignment="1">
      <alignment horizontal="center" vertical="top" wrapText="1"/>
    </xf>
    <xf numFmtId="0" fontId="40" fillId="0" borderId="21" xfId="0" applyFont="1" applyBorder="1" applyAlignment="1">
      <alignment horizontal="left" vertical="center" wrapText="1"/>
    </xf>
    <xf numFmtId="0" fontId="35" fillId="0" borderId="38" xfId="5" applyFont="1" applyBorder="1" applyAlignment="1">
      <alignment horizontal="center" vertical="top" wrapText="1"/>
    </xf>
    <xf numFmtId="0" fontId="35" fillId="0" borderId="41" xfId="5" applyFont="1" applyBorder="1" applyAlignment="1">
      <alignment horizontal="center" vertical="top" wrapText="1"/>
    </xf>
    <xf numFmtId="0" fontId="46" fillId="0" borderId="41" xfId="5" applyFont="1" applyBorder="1" applyAlignment="1">
      <alignment horizontal="center" vertical="top" wrapText="1"/>
    </xf>
    <xf numFmtId="0" fontId="35" fillId="0" borderId="41" xfId="5" applyFont="1" applyBorder="1" applyAlignment="1">
      <alignment horizontal="right" vertical="top" wrapText="1"/>
    </xf>
    <xf numFmtId="0" fontId="35" fillId="0" borderId="41" xfId="5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7" xfId="0" applyBorder="1"/>
    <xf numFmtId="0" fontId="0" fillId="0" borderId="7" xfId="0" applyBorder="1" applyAlignment="1">
      <alignment wrapText="1"/>
    </xf>
    <xf numFmtId="0" fontId="49" fillId="0" borderId="7" xfId="0" applyFont="1" applyBorder="1"/>
    <xf numFmtId="0" fontId="49" fillId="0" borderId="7" xfId="0" applyFont="1" applyBorder="1" applyAlignment="1">
      <alignment wrapText="1"/>
    </xf>
    <xf numFmtId="0" fontId="29" fillId="0" borderId="27" xfId="13" applyFill="1" applyBorder="1"/>
    <xf numFmtId="0" fontId="29" fillId="0" borderId="0" xfId="13" applyFill="1"/>
    <xf numFmtId="0" fontId="29" fillId="0" borderId="21" xfId="13" applyFont="1" applyFill="1" applyBorder="1"/>
    <xf numFmtId="0" fontId="49" fillId="0" borderId="7" xfId="13" applyFont="1" applyFill="1" applyBorder="1"/>
    <xf numFmtId="0" fontId="29" fillId="0" borderId="0" xfId="13" applyFill="1" applyBorder="1"/>
    <xf numFmtId="0" fontId="29" fillId="0" borderId="9" xfId="13" applyFill="1" applyBorder="1"/>
    <xf numFmtId="0" fontId="29" fillId="0" borderId="74" xfId="13" applyFill="1" applyBorder="1"/>
    <xf numFmtId="0" fontId="29" fillId="0" borderId="4" xfId="13" applyFill="1" applyBorder="1"/>
    <xf numFmtId="0" fontId="0" fillId="0" borderId="0" xfId="0" applyFill="1"/>
    <xf numFmtId="0" fontId="49" fillId="0" borderId="33" xfId="13" applyFont="1" applyFill="1" applyBorder="1" applyAlignment="1">
      <alignment vertical="center" wrapText="1"/>
    </xf>
    <xf numFmtId="0" fontId="49" fillId="0" borderId="7" xfId="13" applyFont="1" applyFill="1" applyBorder="1" applyAlignment="1">
      <alignment vertical="center" wrapText="1"/>
    </xf>
    <xf numFmtId="0" fontId="14" fillId="0" borderId="9" xfId="0" applyFont="1" applyBorder="1" applyAlignment="1">
      <alignment horizontal="left" vertical="center" wrapText="1" indent="1"/>
    </xf>
    <xf numFmtId="170" fontId="13" fillId="0" borderId="0" xfId="1" applyNumberFormat="1" applyFont="1" applyFill="1" applyProtection="1"/>
    <xf numFmtId="170" fontId="14" fillId="0" borderId="0" xfId="1" applyNumberFormat="1" applyFont="1" applyFill="1" applyProtection="1"/>
    <xf numFmtId="170" fontId="9" fillId="0" borderId="5" xfId="1" applyNumberFormat="1" applyFont="1" applyFill="1" applyBorder="1" applyAlignment="1" applyProtection="1">
      <alignment horizontal="right" vertical="center" wrapText="1" indent="1"/>
    </xf>
    <xf numFmtId="0" fontId="29" fillId="0" borderId="5" xfId="13" applyFill="1" applyBorder="1"/>
    <xf numFmtId="0" fontId="29" fillId="0" borderId="65" xfId="13" applyBorder="1"/>
    <xf numFmtId="3" fontId="49" fillId="0" borderId="7" xfId="1" applyNumberFormat="1" applyFont="1" applyBorder="1" applyAlignment="1">
      <alignment wrapText="1"/>
    </xf>
    <xf numFmtId="3" fontId="0" fillId="0" borderId="7" xfId="1" applyNumberFormat="1" applyFont="1" applyBorder="1"/>
    <xf numFmtId="3" fontId="49" fillId="0" borderId="7" xfId="1" applyNumberFormat="1" applyFont="1" applyBorder="1"/>
    <xf numFmtId="3" fontId="0" fillId="0" borderId="0" xfId="1" applyNumberFormat="1" applyFont="1"/>
    <xf numFmtId="0" fontId="0" fillId="0" borderId="2" xfId="0" applyBorder="1" applyAlignment="1">
      <alignment wrapText="1"/>
    </xf>
    <xf numFmtId="3" fontId="0" fillId="0" borderId="2" xfId="1" applyNumberFormat="1" applyFont="1" applyBorder="1"/>
    <xf numFmtId="3" fontId="49" fillId="0" borderId="5" xfId="1" applyNumberFormat="1" applyFont="1" applyBorder="1"/>
    <xf numFmtId="0" fontId="49" fillId="0" borderId="3" xfId="12" applyFont="1" applyFill="1" applyBorder="1"/>
    <xf numFmtId="0" fontId="29" fillId="0" borderId="27" xfId="13" applyFont="1" applyFill="1" applyBorder="1"/>
    <xf numFmtId="0" fontId="49" fillId="0" borderId="1" xfId="12" applyFont="1" applyBorder="1"/>
    <xf numFmtId="0" fontId="49" fillId="0" borderId="0" xfId="13" applyFont="1" applyFill="1" applyBorder="1" applyAlignment="1">
      <alignment vertical="center" wrapText="1"/>
    </xf>
    <xf numFmtId="0" fontId="49" fillId="0" borderId="0" xfId="13" applyFont="1" applyFill="1" applyBorder="1" applyAlignment="1">
      <alignment horizontal="center" vertical="center" wrapText="1"/>
    </xf>
    <xf numFmtId="0" fontId="49" fillId="0" borderId="0" xfId="12" applyFont="1" applyBorder="1" applyAlignment="1">
      <alignment wrapText="1"/>
    </xf>
    <xf numFmtId="0" fontId="49" fillId="0" borderId="0" xfId="12" applyFont="1" applyBorder="1" applyAlignment="1">
      <alignment vertical="center" wrapText="1"/>
    </xf>
    <xf numFmtId="0" fontId="49" fillId="0" borderId="8" xfId="13" applyFont="1" applyBorder="1" applyAlignment="1">
      <alignment vertical="center" wrapText="1"/>
    </xf>
    <xf numFmtId="0" fontId="29" fillId="0" borderId="28" xfId="13" applyFill="1" applyBorder="1"/>
    <xf numFmtId="0" fontId="29" fillId="0" borderId="8" xfId="13" applyFill="1" applyBorder="1"/>
    <xf numFmtId="0" fontId="29" fillId="0" borderId="14" xfId="13" applyFill="1" applyBorder="1"/>
    <xf numFmtId="0" fontId="38" fillId="0" borderId="7" xfId="8" applyFont="1" applyBorder="1" applyAlignment="1">
      <alignment wrapText="1"/>
    </xf>
    <xf numFmtId="166" fontId="38" fillId="0" borderId="0" xfId="8" applyNumberFormat="1" applyFont="1"/>
    <xf numFmtId="165" fontId="14" fillId="0" borderId="8" xfId="0" applyNumberFormat="1" applyFont="1" applyBorder="1" applyAlignment="1" applyProtection="1">
      <alignment horizontal="right" vertical="center" wrapText="1" indent="1"/>
      <protection locked="0"/>
    </xf>
    <xf numFmtId="165" fontId="6" fillId="0" borderId="0" xfId="0" applyNumberFormat="1" applyFont="1" applyFill="1" applyAlignment="1">
      <alignment horizontal="center" vertical="center" wrapText="1"/>
    </xf>
    <xf numFmtId="165" fontId="15" fillId="0" borderId="0" xfId="0" applyNumberFormat="1" applyFont="1" applyFill="1" applyAlignment="1">
      <alignment vertical="center" wrapText="1"/>
    </xf>
    <xf numFmtId="165" fontId="11" fillId="0" borderId="0" xfId="0" applyNumberFormat="1" applyFont="1" applyFill="1" applyAlignment="1">
      <alignment vertical="center" wrapText="1"/>
    </xf>
    <xf numFmtId="0" fontId="2" fillId="0" borderId="20" xfId="7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166" fontId="1" fillId="0" borderId="0" xfId="1" applyNumberFormat="1" applyFont="1" applyFill="1"/>
    <xf numFmtId="165" fontId="20" fillId="0" borderId="22" xfId="11" applyNumberFormat="1" applyFont="1" applyFill="1" applyBorder="1" applyAlignment="1" applyProtection="1">
      <alignment horizontal="left" vertical="center"/>
    </xf>
    <xf numFmtId="165" fontId="6" fillId="0" borderId="0" xfId="11" applyNumberFormat="1" applyFont="1" applyFill="1" applyBorder="1" applyAlignment="1" applyProtection="1">
      <alignment horizontal="center" vertical="center"/>
    </xf>
    <xf numFmtId="165" fontId="20" fillId="0" borderId="22" xfId="11" applyNumberFormat="1" applyFont="1" applyFill="1" applyBorder="1" applyAlignment="1" applyProtection="1">
      <alignment horizontal="left"/>
    </xf>
    <xf numFmtId="0" fontId="24" fillId="0" borderId="0" xfId="11" applyFont="1" applyFill="1" applyAlignment="1" applyProtection="1">
      <alignment horizontal="center"/>
    </xf>
    <xf numFmtId="165" fontId="25" fillId="0" borderId="67" xfId="5" applyNumberFormat="1" applyFont="1" applyFill="1" applyBorder="1" applyAlignment="1" applyProtection="1">
      <alignment horizontal="center" vertical="center" wrapText="1"/>
    </xf>
    <xf numFmtId="165" fontId="25" fillId="0" borderId="75" xfId="5" applyNumberFormat="1" applyFont="1" applyFill="1" applyBorder="1" applyAlignment="1" applyProtection="1">
      <alignment horizontal="center" vertical="center" wrapText="1"/>
    </xf>
    <xf numFmtId="165" fontId="25" fillId="0" borderId="69" xfId="5" applyNumberFormat="1" applyFont="1" applyFill="1" applyBorder="1" applyAlignment="1" applyProtection="1">
      <alignment horizontal="center" vertical="center" wrapText="1"/>
    </xf>
    <xf numFmtId="165" fontId="25" fillId="0" borderId="51" xfId="5" applyNumberFormat="1" applyFont="1" applyFill="1" applyBorder="1" applyAlignment="1" applyProtection="1">
      <alignment horizontal="center" vertical="center" wrapText="1"/>
    </xf>
    <xf numFmtId="165" fontId="6" fillId="0" borderId="0" xfId="5" applyNumberFormat="1" applyFont="1" applyFill="1" applyAlignment="1" applyProtection="1">
      <alignment horizontal="center" vertical="center" wrapText="1"/>
    </xf>
    <xf numFmtId="0" fontId="9" fillId="0" borderId="67" xfId="5" applyFont="1" applyFill="1" applyBorder="1" applyAlignment="1" applyProtection="1">
      <alignment horizontal="center" vertical="center" wrapText="1"/>
    </xf>
    <xf numFmtId="0" fontId="9" fillId="0" borderId="75" xfId="5" applyFont="1" applyFill="1" applyBorder="1" applyAlignment="1" applyProtection="1">
      <alignment horizontal="center" vertical="center" wrapText="1"/>
    </xf>
    <xf numFmtId="0" fontId="5" fillId="0" borderId="18" xfId="5" applyFont="1" applyFill="1" applyBorder="1" applyAlignment="1" applyProtection="1">
      <alignment horizontal="center" vertical="center" wrapText="1"/>
    </xf>
    <xf numFmtId="0" fontId="5" fillId="0" borderId="49" xfId="5" applyFont="1" applyFill="1" applyBorder="1" applyAlignment="1" applyProtection="1">
      <alignment horizontal="center" vertical="center" wrapText="1"/>
    </xf>
    <xf numFmtId="0" fontId="5" fillId="0" borderId="15" xfId="5" applyFont="1" applyFill="1" applyBorder="1" applyAlignment="1" applyProtection="1">
      <alignment horizontal="center" vertical="center" wrapText="1"/>
    </xf>
    <xf numFmtId="0" fontId="5" fillId="0" borderId="50" xfId="5" applyFont="1" applyFill="1" applyBorder="1" applyAlignment="1" applyProtection="1">
      <alignment horizontal="center" vertical="center" wrapText="1"/>
    </xf>
    <xf numFmtId="0" fontId="5" fillId="0" borderId="59" xfId="5" applyFont="1" applyFill="1" applyBorder="1" applyAlignment="1" applyProtection="1">
      <alignment horizontal="center" vertical="center" wrapText="1"/>
    </xf>
    <xf numFmtId="0" fontId="5" fillId="0" borderId="63" xfId="5" applyFont="1" applyFill="1" applyBorder="1" applyAlignment="1" applyProtection="1">
      <alignment horizontal="center" vertical="center" wrapText="1"/>
    </xf>
    <xf numFmtId="0" fontId="5" fillId="0" borderId="62" xfId="5" applyFont="1" applyFill="1" applyBorder="1" applyAlignment="1" applyProtection="1">
      <alignment horizontal="center" vertical="center" wrapText="1"/>
    </xf>
    <xf numFmtId="165" fontId="5" fillId="0" borderId="17" xfId="5" applyNumberFormat="1" applyFont="1" applyFill="1" applyBorder="1" applyAlignment="1" applyProtection="1">
      <alignment horizontal="center" vertical="center" wrapText="1"/>
    </xf>
    <xf numFmtId="165" fontId="5" fillId="0" borderId="49" xfId="5" applyNumberFormat="1" applyFont="1" applyFill="1" applyBorder="1" applyAlignment="1" applyProtection="1">
      <alignment horizontal="center" vertical="center" wrapText="1"/>
    </xf>
    <xf numFmtId="165" fontId="5" fillId="0" borderId="15" xfId="5" applyNumberFormat="1" applyFont="1" applyFill="1" applyBorder="1" applyAlignment="1" applyProtection="1">
      <alignment horizontal="center" vertical="center" wrapText="1"/>
    </xf>
    <xf numFmtId="0" fontId="5" fillId="0" borderId="17" xfId="5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49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165" fontId="5" fillId="0" borderId="17" xfId="0" applyNumberFormat="1" applyFont="1" applyFill="1" applyBorder="1" applyAlignment="1" applyProtection="1">
      <alignment horizontal="center" vertical="center" wrapText="1"/>
    </xf>
    <xf numFmtId="165" fontId="5" fillId="0" borderId="49" xfId="0" applyNumberFormat="1" applyFont="1" applyFill="1" applyBorder="1" applyAlignment="1" applyProtection="1">
      <alignment horizontal="center" vertical="center" wrapText="1"/>
    </xf>
    <xf numFmtId="165" fontId="5" fillId="0" borderId="15" xfId="0" applyNumberFormat="1" applyFont="1" applyFill="1" applyBorder="1" applyAlignment="1" applyProtection="1">
      <alignment horizontal="center" vertical="center" wrapText="1"/>
    </xf>
    <xf numFmtId="165" fontId="9" fillId="0" borderId="67" xfId="5" applyNumberFormat="1" applyFont="1" applyFill="1" applyBorder="1" applyAlignment="1" applyProtection="1">
      <alignment horizontal="center" vertical="center" wrapText="1"/>
    </xf>
    <xf numFmtId="165" fontId="9" fillId="0" borderId="75" xfId="5" applyNumberFormat="1" applyFont="1" applyFill="1" applyBorder="1" applyAlignment="1" applyProtection="1">
      <alignment horizontal="center" vertical="center" wrapText="1"/>
    </xf>
    <xf numFmtId="0" fontId="37" fillId="0" borderId="17" xfId="8" applyFont="1" applyBorder="1" applyAlignment="1">
      <alignment horizontal="center"/>
    </xf>
    <xf numFmtId="0" fontId="37" fillId="0" borderId="49" xfId="8" applyFont="1" applyBorder="1" applyAlignment="1">
      <alignment horizontal="center"/>
    </xf>
    <xf numFmtId="0" fontId="32" fillId="0" borderId="0" xfId="8" applyFont="1" applyAlignment="1">
      <alignment horizontal="center"/>
    </xf>
    <xf numFmtId="0" fontId="39" fillId="0" borderId="0" xfId="8" applyFont="1" applyAlignment="1">
      <alignment horizontal="left"/>
    </xf>
    <xf numFmtId="0" fontId="39" fillId="0" borderId="39" xfId="8" applyFont="1" applyBorder="1" applyAlignment="1">
      <alignment horizontal="center"/>
    </xf>
    <xf numFmtId="0" fontId="39" fillId="0" borderId="60" xfId="8" applyFont="1" applyBorder="1" applyAlignment="1">
      <alignment horizontal="center"/>
    </xf>
    <xf numFmtId="0" fontId="39" fillId="0" borderId="39" xfId="8" applyFont="1" applyBorder="1" applyAlignment="1">
      <alignment horizontal="left" vertical="center" wrapText="1"/>
    </xf>
    <xf numFmtId="0" fontId="39" fillId="0" borderId="33" xfId="8" applyFont="1" applyBorder="1" applyAlignment="1">
      <alignment horizontal="left" vertical="center" wrapText="1"/>
    </xf>
    <xf numFmtId="0" fontId="31" fillId="0" borderId="0" xfId="9" applyFont="1" applyAlignment="1">
      <alignment horizontal="left"/>
    </xf>
    <xf numFmtId="0" fontId="32" fillId="0" borderId="7" xfId="9" applyFont="1" applyBorder="1" applyAlignment="1">
      <alignment horizontal="left"/>
    </xf>
    <xf numFmtId="0" fontId="32" fillId="0" borderId="27" xfId="9" applyFont="1" applyBorder="1" applyAlignment="1">
      <alignment horizontal="left"/>
    </xf>
    <xf numFmtId="0" fontId="32" fillId="0" borderId="0" xfId="9" applyFont="1" applyAlignment="1">
      <alignment horizontal="left" vertical="center" wrapText="1"/>
    </xf>
    <xf numFmtId="0" fontId="32" fillId="0" borderId="0" xfId="9" applyFont="1" applyAlignment="1">
      <alignment horizontal="left"/>
    </xf>
    <xf numFmtId="0" fontId="32" fillId="0" borderId="4" xfId="9" applyFont="1" applyBorder="1" applyAlignment="1">
      <alignment horizontal="left"/>
    </xf>
    <xf numFmtId="0" fontId="32" fillId="0" borderId="61" xfId="9" applyFont="1" applyBorder="1" applyAlignment="1">
      <alignment horizontal="left"/>
    </xf>
    <xf numFmtId="0" fontId="1" fillId="0" borderId="0" xfId="5" applyFont="1" applyFill="1" applyAlignment="1" applyProtection="1">
      <alignment horizontal="left" wrapText="1"/>
    </xf>
    <xf numFmtId="0" fontId="1" fillId="0" borderId="0" xfId="5" applyFill="1" applyAlignment="1" applyProtection="1">
      <alignment horizontal="left" wrapText="1"/>
    </xf>
    <xf numFmtId="0" fontId="33" fillId="0" borderId="0" xfId="5" applyFont="1" applyFill="1" applyBorder="1" applyAlignment="1" applyProtection="1">
      <alignment horizontal="right"/>
    </xf>
    <xf numFmtId="0" fontId="1" fillId="0" borderId="0" xfId="5" applyFont="1" applyFill="1" applyAlignment="1" applyProtection="1">
      <alignment horizontal="left"/>
    </xf>
    <xf numFmtId="0" fontId="1" fillId="0" borderId="0" xfId="5" applyFill="1" applyAlignment="1" applyProtection="1">
      <alignment horizontal="left"/>
    </xf>
    <xf numFmtId="0" fontId="1" fillId="0" borderId="0" xfId="0" applyFont="1" applyAlignment="1">
      <alignment horizontal="left" wrapText="1"/>
    </xf>
    <xf numFmtId="165" fontId="5" fillId="0" borderId="17" xfId="5" applyNumberFormat="1" applyFont="1" applyFill="1" applyBorder="1" applyAlignment="1" applyProtection="1">
      <alignment horizontal="left" vertical="center" wrapText="1" indent="2"/>
    </xf>
    <xf numFmtId="165" fontId="5" fillId="0" borderId="15" xfId="5" applyNumberFormat="1" applyFont="1" applyFill="1" applyBorder="1" applyAlignment="1" applyProtection="1">
      <alignment horizontal="left" vertical="center" wrapText="1" indent="2"/>
    </xf>
    <xf numFmtId="165" fontId="24" fillId="0" borderId="0" xfId="5" applyNumberFormat="1" applyFont="1" applyFill="1" applyAlignment="1" applyProtection="1">
      <alignment horizontal="center" vertical="center" wrapText="1"/>
    </xf>
    <xf numFmtId="165" fontId="5" fillId="0" borderId="67" xfId="5" applyNumberFormat="1" applyFont="1" applyFill="1" applyBorder="1" applyAlignment="1" applyProtection="1">
      <alignment horizontal="center" vertical="center" wrapText="1"/>
    </xf>
    <xf numFmtId="165" fontId="5" fillId="0" borderId="75" xfId="5" applyNumberFormat="1" applyFont="1" applyFill="1" applyBorder="1" applyAlignment="1" applyProtection="1">
      <alignment horizontal="center" vertical="center" wrapText="1"/>
    </xf>
    <xf numFmtId="165" fontId="5" fillId="0" borderId="67" xfId="5" applyNumberFormat="1" applyFont="1" applyFill="1" applyBorder="1" applyAlignment="1" applyProtection="1">
      <alignment horizontal="center" vertical="center"/>
    </xf>
    <xf numFmtId="165" fontId="5" fillId="0" borderId="75" xfId="5" applyNumberFormat="1" applyFont="1" applyFill="1" applyBorder="1" applyAlignment="1" applyProtection="1">
      <alignment horizontal="center" vertical="center"/>
    </xf>
    <xf numFmtId="165" fontId="5" fillId="0" borderId="57" xfId="5" applyNumberFormat="1" applyFont="1" applyFill="1" applyBorder="1" applyAlignment="1" applyProtection="1">
      <alignment horizontal="center" vertical="center"/>
    </xf>
    <xf numFmtId="165" fontId="5" fillId="0" borderId="58" xfId="5" applyNumberFormat="1" applyFont="1" applyFill="1" applyBorder="1" applyAlignment="1" applyProtection="1">
      <alignment horizontal="center" vertical="center"/>
    </xf>
    <xf numFmtId="165" fontId="5" fillId="0" borderId="45" xfId="5" applyNumberFormat="1" applyFont="1" applyFill="1" applyBorder="1" applyAlignment="1" applyProtection="1">
      <alignment horizontal="center" vertical="center"/>
    </xf>
    <xf numFmtId="0" fontId="35" fillId="0" borderId="0" xfId="5" applyFont="1" applyAlignment="1">
      <alignment horizontal="center" wrapText="1"/>
    </xf>
    <xf numFmtId="0" fontId="12" fillId="0" borderId="43" xfId="5" applyFont="1" applyFill="1" applyBorder="1" applyAlignment="1">
      <alignment horizontal="justify" vertical="center" wrapText="1"/>
    </xf>
    <xf numFmtId="14" fontId="49" fillId="0" borderId="60" xfId="13" applyNumberFormat="1" applyFont="1" applyBorder="1" applyAlignment="1">
      <alignment horizontal="center"/>
    </xf>
    <xf numFmtId="0" fontId="49" fillId="0" borderId="60" xfId="13" applyFont="1" applyBorder="1" applyAlignment="1">
      <alignment horizontal="center"/>
    </xf>
    <xf numFmtId="0" fontId="49" fillId="0" borderId="33" xfId="13" applyFont="1" applyBorder="1" applyAlignment="1">
      <alignment horizontal="center"/>
    </xf>
    <xf numFmtId="0" fontId="49" fillId="0" borderId="0" xfId="12" applyFont="1" applyBorder="1" applyAlignment="1">
      <alignment horizontal="left" vertical="center" wrapText="1"/>
    </xf>
    <xf numFmtId="14" fontId="49" fillId="0" borderId="39" xfId="13" applyNumberFormat="1" applyFont="1" applyBorder="1" applyAlignment="1">
      <alignment horizontal="center"/>
    </xf>
    <xf numFmtId="14" fontId="49" fillId="0" borderId="33" xfId="13" applyNumberFormat="1" applyFont="1" applyBorder="1" applyAlignment="1">
      <alignment horizontal="center"/>
    </xf>
    <xf numFmtId="0" fontId="49" fillId="0" borderId="19" xfId="13" applyFont="1" applyBorder="1" applyAlignment="1">
      <alignment horizontal="center"/>
    </xf>
    <xf numFmtId="0" fontId="49" fillId="0" borderId="0" xfId="12" applyFont="1" applyBorder="1" applyAlignment="1">
      <alignment horizontal="center" vertical="center" wrapText="1"/>
    </xf>
    <xf numFmtId="0" fontId="49" fillId="0" borderId="0" xfId="13" applyFont="1" applyFill="1" applyBorder="1" applyAlignment="1">
      <alignment horizontal="center"/>
    </xf>
    <xf numFmtId="14" fontId="49" fillId="0" borderId="0" xfId="13" applyNumberFormat="1" applyFont="1" applyFill="1" applyBorder="1" applyAlignment="1">
      <alignment horizontal="center"/>
    </xf>
    <xf numFmtId="0" fontId="49" fillId="0" borderId="23" xfId="12" applyFont="1" applyBorder="1" applyAlignment="1">
      <alignment horizontal="center" vertical="center" wrapText="1"/>
    </xf>
    <xf numFmtId="0" fontId="49" fillId="0" borderId="20" xfId="12" applyFont="1" applyBorder="1" applyAlignment="1">
      <alignment horizontal="center" vertical="center" wrapText="1"/>
    </xf>
    <xf numFmtId="0" fontId="49" fillId="0" borderId="10" xfId="12" applyFont="1" applyBorder="1" applyAlignment="1">
      <alignment horizontal="center" vertical="center" wrapText="1"/>
    </xf>
    <xf numFmtId="0" fontId="49" fillId="0" borderId="58" xfId="13" applyFont="1" applyBorder="1" applyAlignment="1">
      <alignment horizontal="center"/>
    </xf>
    <xf numFmtId="0" fontId="49" fillId="0" borderId="64" xfId="13" applyFont="1" applyBorder="1" applyAlignment="1">
      <alignment horizontal="center"/>
    </xf>
    <xf numFmtId="0" fontId="49" fillId="0" borderId="76" xfId="13" applyFont="1" applyBorder="1" applyAlignment="1">
      <alignment horizontal="center"/>
    </xf>
    <xf numFmtId="0" fontId="49" fillId="0" borderId="45" xfId="13" applyFont="1" applyBorder="1" applyAlignment="1">
      <alignment horizontal="center"/>
    </xf>
    <xf numFmtId="0" fontId="0" fillId="0" borderId="7" xfId="0" applyBorder="1" applyAlignment="1">
      <alignment horizontal="left" wrapText="1"/>
    </xf>
    <xf numFmtId="0" fontId="24" fillId="0" borderId="0" xfId="14" applyFont="1" applyFill="1" applyAlignment="1" applyProtection="1">
      <alignment horizontal="center" wrapText="1"/>
    </xf>
    <xf numFmtId="0" fontId="24" fillId="0" borderId="0" xfId="14" applyFont="1" applyFill="1" applyAlignment="1" applyProtection="1">
      <alignment horizontal="center"/>
    </xf>
    <xf numFmtId="0" fontId="54" fillId="0" borderId="18" xfId="14" applyFont="1" applyFill="1" applyBorder="1" applyAlignment="1" applyProtection="1">
      <alignment horizontal="left" vertical="center" indent="1"/>
    </xf>
    <xf numFmtId="0" fontId="54" fillId="0" borderId="49" xfId="14" applyFont="1" applyFill="1" applyBorder="1" applyAlignment="1" applyProtection="1">
      <alignment horizontal="left" vertical="center" indent="1"/>
    </xf>
    <xf numFmtId="0" fontId="54" fillId="0" borderId="15" xfId="14" applyFont="1" applyFill="1" applyBorder="1" applyAlignment="1" applyProtection="1">
      <alignment horizontal="left" vertical="center" indent="1"/>
    </xf>
    <xf numFmtId="165" fontId="5" fillId="0" borderId="67" xfId="5" applyNumberFormat="1" applyFont="1" applyFill="1" applyBorder="1" applyAlignment="1">
      <alignment horizontal="center" vertical="center" wrapText="1"/>
    </xf>
    <xf numFmtId="165" fontId="5" fillId="0" borderId="75" xfId="5" applyNumberFormat="1" applyFont="1" applyFill="1" applyBorder="1" applyAlignment="1">
      <alignment horizontal="center" vertical="center" wrapText="1"/>
    </xf>
    <xf numFmtId="165" fontId="5" fillId="0" borderId="67" xfId="5" applyNumberFormat="1" applyFont="1" applyFill="1" applyBorder="1" applyAlignment="1">
      <alignment horizontal="center" vertical="center"/>
    </xf>
    <xf numFmtId="165" fontId="5" fillId="0" borderId="75" xfId="5" applyNumberFormat="1" applyFont="1" applyFill="1" applyBorder="1" applyAlignment="1">
      <alignment horizontal="center" vertical="center"/>
    </xf>
    <xf numFmtId="166" fontId="47" fillId="0" borderId="22" xfId="3" applyNumberFormat="1" applyFont="1" applyBorder="1" applyAlignment="1">
      <alignment horizontal="right"/>
    </xf>
    <xf numFmtId="0" fontId="6" fillId="5" borderId="50" xfId="7" applyFont="1" applyFill="1" applyBorder="1" applyAlignment="1">
      <alignment horizontal="center"/>
    </xf>
    <xf numFmtId="0" fontId="6" fillId="5" borderId="43" xfId="7" applyFont="1" applyFill="1" applyBorder="1" applyAlignment="1">
      <alignment horizontal="center"/>
    </xf>
    <xf numFmtId="0" fontId="6" fillId="5" borderId="63" xfId="7" applyFont="1" applyFill="1" applyBorder="1" applyAlignment="1">
      <alignment horizontal="center"/>
    </xf>
    <xf numFmtId="0" fontId="6" fillId="5" borderId="38" xfId="7" applyFont="1" applyFill="1" applyBorder="1" applyAlignment="1">
      <alignment horizontal="center"/>
    </xf>
    <xf numFmtId="0" fontId="6" fillId="5" borderId="0" xfId="7" applyFont="1" applyFill="1" applyBorder="1" applyAlignment="1">
      <alignment horizontal="center"/>
    </xf>
    <xf numFmtId="0" fontId="6" fillId="5" borderId="65" xfId="7" applyFont="1" applyFill="1" applyBorder="1" applyAlignment="1">
      <alignment horizontal="center"/>
    </xf>
    <xf numFmtId="0" fontId="6" fillId="5" borderId="59" xfId="7" applyFont="1" applyFill="1" applyBorder="1" applyAlignment="1">
      <alignment horizontal="center"/>
    </xf>
    <xf numFmtId="0" fontId="6" fillId="5" borderId="22" xfId="7" applyFont="1" applyFill="1" applyBorder="1" applyAlignment="1">
      <alignment horizontal="center"/>
    </xf>
    <xf numFmtId="0" fontId="6" fillId="5" borderId="62" xfId="7" applyFont="1" applyFill="1" applyBorder="1" applyAlignment="1">
      <alignment horizontal="center"/>
    </xf>
    <xf numFmtId="0" fontId="6" fillId="0" borderId="17" xfId="7" applyFont="1" applyBorder="1" applyAlignment="1">
      <alignment horizontal="center" vertical="top" wrapText="1"/>
    </xf>
    <xf numFmtId="0" fontId="6" fillId="0" borderId="49" xfId="7" applyFont="1" applyBorder="1" applyAlignment="1">
      <alignment horizontal="center" vertical="top" wrapText="1"/>
    </xf>
    <xf numFmtId="0" fontId="6" fillId="0" borderId="16" xfId="7" applyFont="1" applyBorder="1" applyAlignment="1">
      <alignment horizontal="center" vertical="top" wrapText="1"/>
    </xf>
    <xf numFmtId="0" fontId="6" fillId="4" borderId="23" xfId="7" applyFont="1" applyFill="1" applyBorder="1" applyAlignment="1">
      <alignment horizontal="center" vertical="top" wrapText="1"/>
    </xf>
    <xf numFmtId="0" fontId="2" fillId="0" borderId="20" xfId="7" applyFont="1" applyBorder="1" applyAlignment="1">
      <alignment horizontal="center" vertical="top" wrapText="1"/>
    </xf>
    <xf numFmtId="0" fontId="2" fillId="0" borderId="29" xfId="7" applyFont="1" applyBorder="1" applyAlignment="1">
      <alignment horizontal="center" vertical="top" wrapText="1"/>
    </xf>
    <xf numFmtId="0" fontId="44" fillId="0" borderId="43" xfId="7" applyFont="1" applyBorder="1" applyAlignment="1">
      <alignment horizontal="left" vertical="center"/>
    </xf>
    <xf numFmtId="0" fontId="2" fillId="0" borderId="43" xfId="7" applyFont="1" applyBorder="1" applyAlignment="1">
      <alignment horizontal="left" vertical="center"/>
    </xf>
    <xf numFmtId="0" fontId="2" fillId="0" borderId="0" xfId="7" applyFont="1" applyBorder="1" applyAlignment="1">
      <alignment horizontal="left" vertical="center"/>
    </xf>
    <xf numFmtId="0" fontId="45" fillId="0" borderId="0" xfId="7" applyFont="1" applyBorder="1" applyAlignment="1">
      <alignment horizontal="right"/>
    </xf>
    <xf numFmtId="0" fontId="45" fillId="0" borderId="65" xfId="7" applyFont="1" applyBorder="1" applyAlignment="1">
      <alignment horizontal="right"/>
    </xf>
    <xf numFmtId="0" fontId="6" fillId="4" borderId="24" xfId="7" applyFont="1" applyFill="1" applyBorder="1" applyAlignment="1">
      <alignment horizontal="center" vertical="top" wrapText="1"/>
    </xf>
    <xf numFmtId="0" fontId="6" fillId="4" borderId="21" xfId="7" applyFont="1" applyFill="1" applyBorder="1" applyAlignment="1">
      <alignment horizontal="center" vertical="top" wrapText="1"/>
    </xf>
    <xf numFmtId="0" fontId="2" fillId="0" borderId="13" xfId="7" applyFont="1" applyBorder="1" applyAlignment="1">
      <alignment horizontal="center" vertical="top" wrapText="1"/>
    </xf>
    <xf numFmtId="0" fontId="2" fillId="0" borderId="21" xfId="7" applyFont="1" applyBorder="1" applyAlignment="1">
      <alignment vertical="top" wrapText="1"/>
    </xf>
    <xf numFmtId="0" fontId="2" fillId="0" borderId="13" xfId="7" applyFont="1" applyBorder="1" applyAlignment="1">
      <alignment vertical="top" wrapText="1"/>
    </xf>
    <xf numFmtId="0" fontId="2" fillId="0" borderId="48" xfId="7" applyFont="1" applyBorder="1" applyAlignment="1">
      <alignment vertical="top" wrapText="1"/>
    </xf>
    <xf numFmtId="166" fontId="6" fillId="4" borderId="25" xfId="3" applyNumberFormat="1" applyFont="1" applyFill="1" applyBorder="1" applyAlignment="1">
      <alignment horizontal="center" vertical="center" wrapText="1"/>
    </xf>
    <xf numFmtId="166" fontId="6" fillId="4" borderId="12" xfId="3" applyNumberFormat="1" applyFont="1" applyFill="1" applyBorder="1" applyAlignment="1">
      <alignment horizontal="center" vertical="center" wrapText="1"/>
    </xf>
    <xf numFmtId="166" fontId="2" fillId="0" borderId="56" xfId="3" applyNumberFormat="1" applyFont="1" applyBorder="1" applyAlignment="1">
      <alignment horizontal="center" vertical="center" wrapText="1"/>
    </xf>
    <xf numFmtId="0" fontId="6" fillId="5" borderId="44" xfId="7" applyFont="1" applyFill="1" applyBorder="1" applyAlignment="1">
      <alignment horizontal="center"/>
    </xf>
    <xf numFmtId="0" fontId="6" fillId="5" borderId="66" xfId="7" applyFont="1" applyFill="1" applyBorder="1" applyAlignment="1">
      <alignment horizontal="center"/>
    </xf>
    <xf numFmtId="0" fontId="6" fillId="5" borderId="70" xfId="7" applyFont="1" applyFill="1" applyBorder="1" applyAlignment="1">
      <alignment horizontal="center"/>
    </xf>
    <xf numFmtId="0" fontId="44" fillId="0" borderId="0" xfId="7" applyFont="1" applyFill="1" applyBorder="1" applyAlignment="1">
      <alignment horizontal="left" vertical="center"/>
    </xf>
    <xf numFmtId="166" fontId="6" fillId="4" borderId="56" xfId="3" applyNumberFormat="1" applyFont="1" applyFill="1" applyBorder="1" applyAlignment="1">
      <alignment horizontal="center" vertical="center" wrapText="1"/>
    </xf>
    <xf numFmtId="0" fontId="6" fillId="4" borderId="13" xfId="7" applyFont="1" applyFill="1" applyBorder="1" applyAlignment="1">
      <alignment horizontal="center" vertical="top" wrapText="1"/>
    </xf>
    <xf numFmtId="0" fontId="24" fillId="0" borderId="0" xfId="14" applyFont="1" applyFill="1" applyAlignment="1" applyProtection="1">
      <alignment horizontal="center" wrapText="1"/>
      <protection locked="0"/>
    </xf>
    <xf numFmtId="0" fontId="24" fillId="0" borderId="0" xfId="14" applyFont="1" applyFill="1" applyAlignment="1" applyProtection="1">
      <alignment horizontal="center"/>
      <protection locked="0"/>
    </xf>
  </cellXfs>
  <cellStyles count="17">
    <cellStyle name="Ezres" xfId="1" builtinId="3"/>
    <cellStyle name="Ezres 2" xfId="2"/>
    <cellStyle name="Ezres 3" xfId="3"/>
    <cellStyle name="Ezres 4" xfId="4"/>
    <cellStyle name="Hiperhivatkozás" xfId="15"/>
    <cellStyle name="Már látott hiperhivatkozás" xfId="16"/>
    <cellStyle name="Normál" xfId="0" builtinId="0"/>
    <cellStyle name="Normál 2" xfId="5"/>
    <cellStyle name="Normál 3" xfId="6"/>
    <cellStyle name="Normál_010. sz.melléklet2007" xfId="7"/>
    <cellStyle name="Normál_011 sz. melléklet" xfId="8"/>
    <cellStyle name="Normál_012. sz.melléklet2007" xfId="9"/>
    <cellStyle name="Normál_Kv.rend.2013 E" xfId="10"/>
    <cellStyle name="Normál_KVRENMUNKA" xfId="11"/>
    <cellStyle name="Normál_Létszám(15. tábla) 2" xfId="12"/>
    <cellStyle name="Normál_Létszámtábla. (2) 2" xfId="13"/>
    <cellStyle name="Normál_SEGEDLETEK" xfId="14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I142"/>
  <sheetViews>
    <sheetView view="pageBreakPreview" zoomScale="130" zoomScaleNormal="100" zoomScaleSheetLayoutView="130" workbookViewId="0">
      <selection activeCell="A88" sqref="A88:D88"/>
    </sheetView>
  </sheetViews>
  <sheetFormatPr defaultColWidth="9.140625" defaultRowHeight="15.75"/>
  <cols>
    <col min="1" max="2" width="8.140625" style="123" customWidth="1"/>
    <col min="3" max="3" width="65.85546875" style="123" customWidth="1"/>
    <col min="4" max="4" width="16.5703125" style="124" customWidth="1"/>
    <col min="5" max="16384" width="9.140625" style="66"/>
  </cols>
  <sheetData>
    <row r="1" spans="1:4" ht="15.95" customHeight="1">
      <c r="A1" s="889" t="s">
        <v>14</v>
      </c>
      <c r="B1" s="889"/>
      <c r="C1" s="889"/>
      <c r="D1" s="889"/>
    </row>
    <row r="2" spans="1:4" ht="15.95" customHeight="1" thickBot="1">
      <c r="A2" s="888" t="s">
        <v>15</v>
      </c>
      <c r="B2" s="888"/>
      <c r="C2" s="888"/>
      <c r="D2" s="67" t="s">
        <v>1080</v>
      </c>
    </row>
    <row r="3" spans="1:4" ht="38.1" customHeight="1" thickBot="1">
      <c r="A3" s="68" t="s">
        <v>16</v>
      </c>
      <c r="B3" s="187" t="s">
        <v>397</v>
      </c>
      <c r="C3" s="69" t="s">
        <v>17</v>
      </c>
      <c r="D3" s="70" t="s">
        <v>1255</v>
      </c>
    </row>
    <row r="4" spans="1:4" s="74" customFormat="1" ht="12" customHeight="1" thickBot="1">
      <c r="A4" s="71">
        <v>1</v>
      </c>
      <c r="B4" s="71">
        <v>2</v>
      </c>
      <c r="C4" s="72">
        <v>2</v>
      </c>
      <c r="D4" s="73">
        <v>3</v>
      </c>
    </row>
    <row r="5" spans="1:4" s="77" customFormat="1" ht="12" customHeight="1" thickBot="1">
      <c r="A5" s="75" t="s">
        <v>19</v>
      </c>
      <c r="B5" s="469" t="s">
        <v>424</v>
      </c>
      <c r="C5" s="76" t="s">
        <v>20</v>
      </c>
      <c r="D5" s="56">
        <f>+D6+D7+D8+D9+D10+D11</f>
        <v>852230622</v>
      </c>
    </row>
    <row r="6" spans="1:4" s="77" customFormat="1" ht="12" customHeight="1">
      <c r="A6" s="78" t="s">
        <v>21</v>
      </c>
      <c r="B6" s="470" t="s">
        <v>425</v>
      </c>
      <c r="C6" s="79" t="s">
        <v>22</v>
      </c>
      <c r="D6" s="80">
        <f>'1.2.sz.mell.'!D6+'1.3.sz.mell.'!D6+'1.4.sz.mell.'!D6</f>
        <v>254912723</v>
      </c>
    </row>
    <row r="7" spans="1:4" s="77" customFormat="1" ht="12" customHeight="1">
      <c r="A7" s="81" t="s">
        <v>23</v>
      </c>
      <c r="B7" s="471" t="s">
        <v>426</v>
      </c>
      <c r="C7" s="82" t="s">
        <v>24</v>
      </c>
      <c r="D7" s="83">
        <f>'1.2.sz.mell.'!D7+'1.3.sz.mell.'!D7+'1.4.sz.mell.'!D7</f>
        <v>292911351</v>
      </c>
    </row>
    <row r="8" spans="1:4" s="77" customFormat="1" ht="12" customHeight="1">
      <c r="A8" s="81" t="s">
        <v>25</v>
      </c>
      <c r="B8" s="471" t="s">
        <v>427</v>
      </c>
      <c r="C8" s="82" t="s">
        <v>674</v>
      </c>
      <c r="D8" s="83">
        <f>'1.2.sz.mell.'!D8+'1.3.sz.mell.'!D8+'1.4.sz.mell.'!D8</f>
        <v>285158668</v>
      </c>
    </row>
    <row r="9" spans="1:4" s="77" customFormat="1" ht="12" customHeight="1">
      <c r="A9" s="81" t="s">
        <v>27</v>
      </c>
      <c r="B9" s="471" t="s">
        <v>428</v>
      </c>
      <c r="C9" s="82" t="s">
        <v>28</v>
      </c>
      <c r="D9" s="83">
        <f>'1.2.sz.mell.'!D9+'1.3.sz.mell.'!D9+'1.4.sz.mell.'!D9</f>
        <v>19247880</v>
      </c>
    </row>
    <row r="10" spans="1:4" s="77" customFormat="1" ht="12" customHeight="1">
      <c r="A10" s="81" t="s">
        <v>29</v>
      </c>
      <c r="B10" s="471" t="s">
        <v>429</v>
      </c>
      <c r="C10" s="82" t="s">
        <v>675</v>
      </c>
      <c r="D10" s="83">
        <f>'1.2.sz.mell.'!D10+'1.3.sz.mell.'!D10+'1.4.sz.mell.'!D10</f>
        <v>0</v>
      </c>
    </row>
    <row r="11" spans="1:4" s="77" customFormat="1" ht="12" customHeight="1" thickBot="1">
      <c r="A11" s="84" t="s">
        <v>31</v>
      </c>
      <c r="B11" s="472" t="s">
        <v>430</v>
      </c>
      <c r="C11" s="85" t="s">
        <v>676</v>
      </c>
      <c r="D11" s="83">
        <f>'1.2.sz.mell.'!D11+'1.3.sz.mell.'!D11+'1.4.sz.mell.'!D11</f>
        <v>0</v>
      </c>
    </row>
    <row r="12" spans="1:4" s="77" customFormat="1" ht="12" customHeight="1" thickBot="1">
      <c r="A12" s="75" t="s">
        <v>32</v>
      </c>
      <c r="B12" s="469"/>
      <c r="C12" s="86" t="s">
        <v>33</v>
      </c>
      <c r="D12" s="56">
        <f>+D13+D14+D15+D16+D17</f>
        <v>44387000</v>
      </c>
    </row>
    <row r="13" spans="1:4" s="77" customFormat="1" ht="12" customHeight="1">
      <c r="A13" s="78" t="s">
        <v>34</v>
      </c>
      <c r="B13" s="470" t="s">
        <v>431</v>
      </c>
      <c r="C13" s="79" t="s">
        <v>35</v>
      </c>
      <c r="D13" s="80">
        <f>'1.2.sz.mell.'!D13+'1.3.sz.mell.'!D13+'1.4.sz.mell.'!D13</f>
        <v>0</v>
      </c>
    </row>
    <row r="14" spans="1:4" s="77" customFormat="1" ht="12" customHeight="1">
      <c r="A14" s="81" t="s">
        <v>36</v>
      </c>
      <c r="B14" s="471" t="s">
        <v>432</v>
      </c>
      <c r="C14" s="82" t="s">
        <v>37</v>
      </c>
      <c r="D14" s="83">
        <f>'1.2.sz.mell.'!D14+'1.3.sz.mell.'!D14+'1.4.sz.mell.'!D14</f>
        <v>0</v>
      </c>
    </row>
    <row r="15" spans="1:4" s="77" customFormat="1" ht="12" customHeight="1">
      <c r="A15" s="81" t="s">
        <v>38</v>
      </c>
      <c r="B15" s="471" t="s">
        <v>433</v>
      </c>
      <c r="C15" s="82" t="s">
        <v>39</v>
      </c>
      <c r="D15" s="83">
        <f>'1.2.sz.mell.'!D15+'1.3.sz.mell.'!D15+'1.4.sz.mell.'!D15</f>
        <v>0</v>
      </c>
    </row>
    <row r="16" spans="1:4" s="77" customFormat="1" ht="12" customHeight="1">
      <c r="A16" s="81" t="s">
        <v>40</v>
      </c>
      <c r="B16" s="471" t="s">
        <v>434</v>
      </c>
      <c r="C16" s="82" t="s">
        <v>41</v>
      </c>
      <c r="D16" s="83">
        <f>'1.2.sz.mell.'!D16+'1.3.sz.mell.'!D16+'1.4.sz.mell.'!D16</f>
        <v>0</v>
      </c>
    </row>
    <row r="17" spans="1:4" s="77" customFormat="1" ht="12" customHeight="1" thickBot="1">
      <c r="A17" s="81" t="s">
        <v>42</v>
      </c>
      <c r="B17" s="471" t="s">
        <v>435</v>
      </c>
      <c r="C17" s="82" t="s">
        <v>43</v>
      </c>
      <c r="D17" s="83">
        <f>'1.2.sz.mell.'!D17+'1.3.sz.mell.'!D17+'1.4.sz.mell.'!D17</f>
        <v>44387000</v>
      </c>
    </row>
    <row r="18" spans="1:4" s="77" customFormat="1" ht="12" customHeight="1" thickBot="1">
      <c r="A18" s="75" t="s">
        <v>44</v>
      </c>
      <c r="B18" s="469" t="s">
        <v>436</v>
      </c>
      <c r="C18" s="76" t="s">
        <v>45</v>
      </c>
      <c r="D18" s="56">
        <f>+D19+D20+D21+D22+D23</f>
        <v>1963877999</v>
      </c>
    </row>
    <row r="19" spans="1:4" s="77" customFormat="1" ht="12" customHeight="1">
      <c r="A19" s="78" t="s">
        <v>46</v>
      </c>
      <c r="B19" s="470" t="s">
        <v>437</v>
      </c>
      <c r="C19" s="79" t="s">
        <v>47</v>
      </c>
      <c r="D19" s="80">
        <f>'1.2.sz.mell.'!D19+'1.3.sz.mell.'!D19+'1.4.sz.mell.'!D19</f>
        <v>29999999</v>
      </c>
    </row>
    <row r="20" spans="1:4" s="77" customFormat="1" ht="12" customHeight="1">
      <c r="A20" s="81" t="s">
        <v>48</v>
      </c>
      <c r="B20" s="471" t="s">
        <v>438</v>
      </c>
      <c r="C20" s="82" t="s">
        <v>49</v>
      </c>
      <c r="D20" s="83">
        <f>'1.2.sz.mell.'!D20+'1.3.sz.mell.'!D20+'1.4.sz.mell.'!D20</f>
        <v>0</v>
      </c>
    </row>
    <row r="21" spans="1:4" s="77" customFormat="1" ht="12" customHeight="1">
      <c r="A21" s="81" t="s">
        <v>50</v>
      </c>
      <c r="B21" s="471" t="s">
        <v>439</v>
      </c>
      <c r="C21" s="82" t="s">
        <v>51</v>
      </c>
      <c r="D21" s="83">
        <f>'1.2.sz.mell.'!D21+'1.3.sz.mell.'!D21+'1.4.sz.mell.'!D21</f>
        <v>0</v>
      </c>
    </row>
    <row r="22" spans="1:4" s="77" customFormat="1" ht="12" customHeight="1">
      <c r="A22" s="81" t="s">
        <v>52</v>
      </c>
      <c r="B22" s="471" t="s">
        <v>440</v>
      </c>
      <c r="C22" s="82" t="s">
        <v>53</v>
      </c>
      <c r="D22" s="83">
        <f>'1.2.sz.mell.'!D22+'1.3.sz.mell.'!D22+'1.4.sz.mell.'!D22</f>
        <v>0</v>
      </c>
    </row>
    <row r="23" spans="1:4" s="77" customFormat="1" ht="12" customHeight="1" thickBot="1">
      <c r="A23" s="81" t="s">
        <v>54</v>
      </c>
      <c r="B23" s="471" t="s">
        <v>441</v>
      </c>
      <c r="C23" s="82" t="s">
        <v>55</v>
      </c>
      <c r="D23" s="83">
        <f>'1.2.sz.mell.'!D23+'1.3.sz.mell.'!D23+'1.4.sz.mell.'!D23</f>
        <v>1933878000</v>
      </c>
    </row>
    <row r="24" spans="1:4" s="77" customFormat="1" ht="12" customHeight="1" thickBot="1">
      <c r="A24" s="75" t="s">
        <v>56</v>
      </c>
      <c r="B24" s="469" t="s">
        <v>442</v>
      </c>
      <c r="C24" s="76" t="s">
        <v>57</v>
      </c>
      <c r="D24" s="63">
        <f>SUM(D25:D31)</f>
        <v>586799999.5999999</v>
      </c>
    </row>
    <row r="25" spans="1:4" s="77" customFormat="1" ht="12" customHeight="1">
      <c r="A25" s="78" t="s">
        <v>507</v>
      </c>
      <c r="B25" s="470" t="s">
        <v>443</v>
      </c>
      <c r="C25" s="79" t="s">
        <v>680</v>
      </c>
      <c r="D25" s="88">
        <f>'1.2.sz.mell.'!D25+'1.3.sz.mell.'!D25+'1.4.sz.mell.'!D25</f>
        <v>56000000</v>
      </c>
    </row>
    <row r="26" spans="1:4" s="77" customFormat="1" ht="12" customHeight="1">
      <c r="A26" s="78" t="s">
        <v>508</v>
      </c>
      <c r="B26" s="470" t="s">
        <v>728</v>
      </c>
      <c r="C26" s="79" t="s">
        <v>727</v>
      </c>
      <c r="D26" s="88">
        <f>'1.2.sz.mell.'!D26+'1.3.sz.mell.'!D26+'1.4.sz.mell.'!D26</f>
        <v>0</v>
      </c>
    </row>
    <row r="27" spans="1:4" s="77" customFormat="1" ht="12" customHeight="1">
      <c r="A27" s="78" t="s">
        <v>509</v>
      </c>
      <c r="B27" s="471" t="s">
        <v>677</v>
      </c>
      <c r="C27" s="82" t="s">
        <v>681</v>
      </c>
      <c r="D27" s="88">
        <f>'1.2.sz.mell.'!D27+'1.3.sz.mell.'!D27+'1.4.sz.mell.'!D27</f>
        <v>480499999.5999999</v>
      </c>
    </row>
    <row r="28" spans="1:4" s="77" customFormat="1" ht="12" customHeight="1">
      <c r="A28" s="78" t="s">
        <v>510</v>
      </c>
      <c r="B28" s="471" t="s">
        <v>678</v>
      </c>
      <c r="C28" s="82" t="s">
        <v>682</v>
      </c>
      <c r="D28" s="83">
        <f>'1.2.sz.mell.'!D28+'1.3.sz.mell.'!D28+'1.4.sz.mell.'!D28</f>
        <v>0</v>
      </c>
    </row>
    <row r="29" spans="1:4" s="77" customFormat="1" ht="12" customHeight="1">
      <c r="A29" s="78" t="s">
        <v>511</v>
      </c>
      <c r="B29" s="471" t="s">
        <v>444</v>
      </c>
      <c r="C29" s="82" t="s">
        <v>683</v>
      </c>
      <c r="D29" s="83">
        <f>'1.2.sz.mell.'!D29+'1.3.sz.mell.'!D29+'1.4.sz.mell.'!D29</f>
        <v>48500000</v>
      </c>
    </row>
    <row r="30" spans="1:4" s="77" customFormat="1" ht="12" customHeight="1">
      <c r="A30" s="78" t="s">
        <v>512</v>
      </c>
      <c r="B30" s="472" t="s">
        <v>445</v>
      </c>
      <c r="C30" s="85" t="s">
        <v>684</v>
      </c>
      <c r="D30" s="83">
        <f>'1.2.sz.mell.'!D30+'1.3.sz.mell.'!D30+'1.4.sz.mell.'!D30</f>
        <v>500000</v>
      </c>
    </row>
    <row r="31" spans="1:4" s="77" customFormat="1" ht="12" customHeight="1" thickBot="1">
      <c r="A31" s="78" t="s">
        <v>729</v>
      </c>
      <c r="B31" s="472" t="s">
        <v>446</v>
      </c>
      <c r="C31" s="85" t="s">
        <v>679</v>
      </c>
      <c r="D31" s="87">
        <f>'1.2.sz.mell.'!D31+'1.3.sz.mell.'!D31+'1.4.sz.mell.'!D31</f>
        <v>1300000</v>
      </c>
    </row>
    <row r="32" spans="1:4" s="77" customFormat="1" ht="12" customHeight="1" thickBot="1">
      <c r="A32" s="75" t="s">
        <v>58</v>
      </c>
      <c r="B32" s="469" t="s">
        <v>447</v>
      </c>
      <c r="C32" s="76" t="s">
        <v>59</v>
      </c>
      <c r="D32" s="56">
        <f>SUM(D33:D42)</f>
        <v>209515000</v>
      </c>
    </row>
    <row r="33" spans="1:4" s="77" customFormat="1" ht="12" customHeight="1">
      <c r="A33" s="78" t="s">
        <v>60</v>
      </c>
      <c r="B33" s="470" t="s">
        <v>448</v>
      </c>
      <c r="C33" s="79" t="s">
        <v>61</v>
      </c>
      <c r="D33" s="80">
        <f>'1.2.sz.mell.'!D33+'1.3.sz.mell.'!D33+'1.4.sz.mell.'!D33</f>
        <v>0</v>
      </c>
    </row>
    <row r="34" spans="1:4" s="77" customFormat="1" ht="12" customHeight="1">
      <c r="A34" s="81" t="s">
        <v>62</v>
      </c>
      <c r="B34" s="471" t="s">
        <v>449</v>
      </c>
      <c r="C34" s="82" t="s">
        <v>63</v>
      </c>
      <c r="D34" s="83">
        <f>'1.2.sz.mell.'!D34+'1.3.sz.mell.'!D34+'1.4.sz.mell.'!D34</f>
        <v>84000</v>
      </c>
    </row>
    <row r="35" spans="1:4" s="77" customFormat="1" ht="12" customHeight="1">
      <c r="A35" s="81" t="s">
        <v>64</v>
      </c>
      <c r="B35" s="471" t="s">
        <v>450</v>
      </c>
      <c r="C35" s="82" t="s">
        <v>65</v>
      </c>
      <c r="D35" s="83">
        <f>'1.2.sz.mell.'!D35+'1.3.sz.mell.'!D35+'1.4.sz.mell.'!D35</f>
        <v>0</v>
      </c>
    </row>
    <row r="36" spans="1:4" s="77" customFormat="1" ht="12" customHeight="1">
      <c r="A36" s="81" t="s">
        <v>66</v>
      </c>
      <c r="B36" s="471" t="s">
        <v>451</v>
      </c>
      <c r="C36" s="82" t="s">
        <v>67</v>
      </c>
      <c r="D36" s="83">
        <f>'1.2.sz.mell.'!D36+'1.3.sz.mell.'!D36+'1.4.sz.mell.'!D36</f>
        <v>58500000</v>
      </c>
    </row>
    <row r="37" spans="1:4" s="77" customFormat="1" ht="12" customHeight="1">
      <c r="A37" s="81" t="s">
        <v>68</v>
      </c>
      <c r="B37" s="471" t="s">
        <v>452</v>
      </c>
      <c r="C37" s="82" t="s">
        <v>69</v>
      </c>
      <c r="D37" s="83">
        <f>'1.2.sz.mell.'!D37+'1.3.sz.mell.'!D37+'1.4.sz.mell.'!D37</f>
        <v>0</v>
      </c>
    </row>
    <row r="38" spans="1:4" s="77" customFormat="1" ht="12" customHeight="1">
      <c r="A38" s="81" t="s">
        <v>70</v>
      </c>
      <c r="B38" s="471" t="s">
        <v>453</v>
      </c>
      <c r="C38" s="82" t="s">
        <v>71</v>
      </c>
      <c r="D38" s="83">
        <f>'1.2.sz.mell.'!D38+'1.3.sz.mell.'!D38+'1.4.sz.mell.'!D38</f>
        <v>23000</v>
      </c>
    </row>
    <row r="39" spans="1:4" s="77" customFormat="1" ht="12" customHeight="1">
      <c r="A39" s="81" t="s">
        <v>72</v>
      </c>
      <c r="B39" s="471" t="s">
        <v>454</v>
      </c>
      <c r="C39" s="82" t="s">
        <v>73</v>
      </c>
      <c r="D39" s="83">
        <f>'1.2.sz.mell.'!D39+'1.3.sz.mell.'!D39+'1.4.sz.mell.'!D39</f>
        <v>0</v>
      </c>
    </row>
    <row r="40" spans="1:4" s="77" customFormat="1" ht="12" customHeight="1">
      <c r="A40" s="81" t="s">
        <v>74</v>
      </c>
      <c r="B40" s="471" t="s">
        <v>455</v>
      </c>
      <c r="C40" s="82" t="s">
        <v>75</v>
      </c>
      <c r="D40" s="83">
        <f>'1.2.sz.mell.'!D40+'1.3.sz.mell.'!D40+'1.4.sz.mell.'!D40</f>
        <v>0</v>
      </c>
    </row>
    <row r="41" spans="1:4" s="77" customFormat="1" ht="12" customHeight="1">
      <c r="A41" s="81" t="s">
        <v>76</v>
      </c>
      <c r="B41" s="471" t="s">
        <v>456</v>
      </c>
      <c r="C41" s="82" t="s">
        <v>77</v>
      </c>
      <c r="D41" s="83">
        <f>'1.2.sz.mell.'!D41+'1.3.sz.mell.'!D41+'1.4.sz.mell.'!D41</f>
        <v>0</v>
      </c>
    </row>
    <row r="42" spans="1:4" s="77" customFormat="1" ht="12" customHeight="1" thickBot="1">
      <c r="A42" s="84" t="s">
        <v>78</v>
      </c>
      <c r="B42" s="471" t="s">
        <v>457</v>
      </c>
      <c r="C42" s="85" t="s">
        <v>79</v>
      </c>
      <c r="D42" s="83">
        <f>'1.2.sz.mell.'!D42+'1.3.sz.mell.'!D42+'1.4.sz.mell.'!D42</f>
        <v>150908000</v>
      </c>
    </row>
    <row r="43" spans="1:4" s="77" customFormat="1" ht="12" customHeight="1" thickBot="1">
      <c r="A43" s="75" t="s">
        <v>80</v>
      </c>
      <c r="B43" s="469" t="s">
        <v>458</v>
      </c>
      <c r="C43" s="76" t="s">
        <v>81</v>
      </c>
      <c r="D43" s="56">
        <f>SUM(D44:D48)</f>
        <v>22000000</v>
      </c>
    </row>
    <row r="44" spans="1:4" s="77" customFormat="1" ht="12" customHeight="1">
      <c r="A44" s="78" t="s">
        <v>82</v>
      </c>
      <c r="B44" s="470" t="s">
        <v>459</v>
      </c>
      <c r="C44" s="79" t="s">
        <v>83</v>
      </c>
      <c r="D44" s="91">
        <f>'1.2.sz.mell.'!D44+'1.3.sz.mell.'!D44+'1.4.sz.mell.'!D44</f>
        <v>0</v>
      </c>
    </row>
    <row r="45" spans="1:4" s="77" customFormat="1" ht="12" customHeight="1">
      <c r="A45" s="81" t="s">
        <v>84</v>
      </c>
      <c r="B45" s="471" t="s">
        <v>460</v>
      </c>
      <c r="C45" s="82" t="s">
        <v>85</v>
      </c>
      <c r="D45" s="89">
        <f>'1.2.sz.mell.'!D45+'1.3.sz.mell.'!D45+'1.4.sz.mell.'!D45</f>
        <v>22000000</v>
      </c>
    </row>
    <row r="46" spans="1:4" s="77" customFormat="1" ht="12" customHeight="1">
      <c r="A46" s="81" t="s">
        <v>86</v>
      </c>
      <c r="B46" s="471" t="s">
        <v>461</v>
      </c>
      <c r="C46" s="82" t="s">
        <v>87</v>
      </c>
      <c r="D46" s="89">
        <f>'1.2.sz.mell.'!D46+'1.3.sz.mell.'!D46+'1.4.sz.mell.'!D46</f>
        <v>0</v>
      </c>
    </row>
    <row r="47" spans="1:4" s="77" customFormat="1" ht="12" customHeight="1">
      <c r="A47" s="81" t="s">
        <v>88</v>
      </c>
      <c r="B47" s="471" t="s">
        <v>462</v>
      </c>
      <c r="C47" s="82" t="s">
        <v>89</v>
      </c>
      <c r="D47" s="89">
        <f>'1.2.sz.mell.'!D47+'1.3.sz.mell.'!D47+'1.4.sz.mell.'!D47</f>
        <v>0</v>
      </c>
    </row>
    <row r="48" spans="1:4" s="77" customFormat="1" ht="12" customHeight="1" thickBot="1">
      <c r="A48" s="84" t="s">
        <v>90</v>
      </c>
      <c r="B48" s="471" t="s">
        <v>463</v>
      </c>
      <c r="C48" s="85" t="s">
        <v>91</v>
      </c>
      <c r="D48" s="90">
        <f>'1.2.sz.mell.'!D48+'1.3.sz.mell.'!D48+'1.4.sz.mell.'!D48</f>
        <v>0</v>
      </c>
    </row>
    <row r="49" spans="1:4" s="77" customFormat="1" ht="12" customHeight="1" thickBot="1">
      <c r="A49" s="75" t="s">
        <v>92</v>
      </c>
      <c r="B49" s="469" t="s">
        <v>464</v>
      </c>
      <c r="C49" s="76" t="s">
        <v>93</v>
      </c>
      <c r="D49" s="56">
        <f>SUM(D50:D50)</f>
        <v>0</v>
      </c>
    </row>
    <row r="50" spans="1:4" s="77" customFormat="1" ht="12" customHeight="1">
      <c r="A50" s="78" t="s">
        <v>689</v>
      </c>
      <c r="B50" s="470" t="s">
        <v>465</v>
      </c>
      <c r="C50" s="79" t="s">
        <v>686</v>
      </c>
      <c r="D50" s="80">
        <f>'1.2.sz.mell.'!D50+'1.3.sz.mell.'!D50+'1.4.sz.mell.'!D50</f>
        <v>0</v>
      </c>
    </row>
    <row r="51" spans="1:4" s="77" customFormat="1" ht="12" customHeight="1">
      <c r="A51" s="78" t="s">
        <v>690</v>
      </c>
      <c r="B51" s="471" t="s">
        <v>466</v>
      </c>
      <c r="C51" s="82" t="s">
        <v>687</v>
      </c>
      <c r="D51" s="80"/>
    </row>
    <row r="52" spans="1:4" s="77" customFormat="1" ht="13.5" customHeight="1">
      <c r="A52" s="78" t="s">
        <v>691</v>
      </c>
      <c r="B52" s="471" t="s">
        <v>467</v>
      </c>
      <c r="C52" s="82" t="s">
        <v>717</v>
      </c>
      <c r="D52" s="80"/>
    </row>
    <row r="53" spans="1:4" s="77" customFormat="1" ht="12" customHeight="1">
      <c r="A53" s="84" t="s">
        <v>692</v>
      </c>
      <c r="B53" s="472" t="s">
        <v>688</v>
      </c>
      <c r="C53" s="85" t="s">
        <v>694</v>
      </c>
      <c r="D53" s="87">
        <f>'1.2.sz.mell.'!D53+'1.3.sz.mell.'!D53+'1.4.sz.mell.'!D53</f>
        <v>0</v>
      </c>
    </row>
    <row r="54" spans="1:4" s="77" customFormat="1" ht="12" customHeight="1" thickBot="1">
      <c r="A54" s="84" t="s">
        <v>693</v>
      </c>
      <c r="B54" s="472" t="s">
        <v>685</v>
      </c>
      <c r="C54" s="85" t="s">
        <v>695</v>
      </c>
      <c r="D54" s="87">
        <f>'1.2.sz.mell.'!D54+'1.3.sz.mell.'!D54+'1.4.sz.mell.'!D54</f>
        <v>0</v>
      </c>
    </row>
    <row r="55" spans="1:4" s="77" customFormat="1" ht="12" customHeight="1" thickBot="1">
      <c r="A55" s="75" t="s">
        <v>98</v>
      </c>
      <c r="B55" s="469" t="s">
        <v>468</v>
      </c>
      <c r="C55" s="86" t="s">
        <v>99</v>
      </c>
      <c r="D55" s="56">
        <f>SUM(D56:D56)</f>
        <v>0</v>
      </c>
    </row>
    <row r="56" spans="1:4" s="77" customFormat="1" ht="12" customHeight="1">
      <c r="A56" s="78" t="s">
        <v>701</v>
      </c>
      <c r="B56" s="470" t="s">
        <v>469</v>
      </c>
      <c r="C56" s="79" t="s">
        <v>696</v>
      </c>
      <c r="D56" s="89">
        <f>'1.2.sz.mell.'!D56+'1.3.sz.mell.'!D56+'1.4.sz.mell.'!D56</f>
        <v>0</v>
      </c>
    </row>
    <row r="57" spans="1:4" s="77" customFormat="1" ht="12" customHeight="1">
      <c r="A57" s="78" t="s">
        <v>702</v>
      </c>
      <c r="B57" s="470" t="s">
        <v>470</v>
      </c>
      <c r="C57" s="82" t="s">
        <v>697</v>
      </c>
      <c r="D57" s="89"/>
    </row>
    <row r="58" spans="1:4" s="77" customFormat="1" ht="11.25" customHeight="1">
      <c r="A58" s="78" t="s">
        <v>703</v>
      </c>
      <c r="B58" s="470" t="s">
        <v>471</v>
      </c>
      <c r="C58" s="82" t="s">
        <v>718</v>
      </c>
      <c r="D58" s="89"/>
    </row>
    <row r="59" spans="1:4" s="77" customFormat="1" ht="12" customHeight="1">
      <c r="A59" s="78" t="s">
        <v>702</v>
      </c>
      <c r="B59" s="476" t="s">
        <v>699</v>
      </c>
      <c r="C59" s="85" t="s">
        <v>698</v>
      </c>
      <c r="D59" s="89">
        <f>'1.2.sz.mell.'!D59+'1.3.sz.mell.'!D59+'1.4.sz.mell.'!D59</f>
        <v>0</v>
      </c>
    </row>
    <row r="60" spans="1:4" s="77" customFormat="1" ht="12" customHeight="1" thickBot="1">
      <c r="A60" s="78" t="s">
        <v>703</v>
      </c>
      <c r="B60" s="472" t="s">
        <v>706</v>
      </c>
      <c r="C60" s="85" t="s">
        <v>700</v>
      </c>
      <c r="D60" s="89">
        <f>'1.2.sz.mell.'!D60+'1.3.sz.mell.'!D60+'1.4.sz.mell.'!D60</f>
        <v>0</v>
      </c>
    </row>
    <row r="61" spans="1:4" s="77" customFormat="1" ht="12" customHeight="1" thickBot="1">
      <c r="A61" s="75" t="s">
        <v>100</v>
      </c>
      <c r="B61" s="469"/>
      <c r="C61" s="76" t="s">
        <v>101</v>
      </c>
      <c r="D61" s="63">
        <f>+D5+D12+D18+D24+D32+D43+D49+D55</f>
        <v>3678810620.5999999</v>
      </c>
    </row>
    <row r="62" spans="1:4" s="77" customFormat="1" ht="12" customHeight="1" thickBot="1">
      <c r="A62" s="92" t="s">
        <v>102</v>
      </c>
      <c r="B62" s="469" t="s">
        <v>473</v>
      </c>
      <c r="C62" s="86" t="s">
        <v>103</v>
      </c>
      <c r="D62" s="56">
        <f>SUM(D63:D65)</f>
        <v>0</v>
      </c>
    </row>
    <row r="63" spans="1:4" s="77" customFormat="1" ht="12" customHeight="1">
      <c r="A63" s="78" t="s">
        <v>104</v>
      </c>
      <c r="B63" s="470" t="s">
        <v>474</v>
      </c>
      <c r="C63" s="79" t="s">
        <v>105</v>
      </c>
      <c r="D63" s="89">
        <f>'1.2.sz.mell.'!D63+'1.3.sz.mell.'!D63+'1.4.sz.mell.'!D63</f>
        <v>0</v>
      </c>
    </row>
    <row r="64" spans="1:4" s="77" customFormat="1" ht="12" customHeight="1">
      <c r="A64" s="81" t="s">
        <v>106</v>
      </c>
      <c r="B64" s="470" t="s">
        <v>475</v>
      </c>
      <c r="C64" s="82" t="s">
        <v>107</v>
      </c>
      <c r="D64" s="89">
        <f>'1.2.sz.mell.'!D64+'1.3.sz.mell.'!D64+'1.4.sz.mell.'!D64</f>
        <v>0</v>
      </c>
    </row>
    <row r="65" spans="1:4" s="77" customFormat="1" ht="12" customHeight="1" thickBot="1">
      <c r="A65" s="84" t="s">
        <v>108</v>
      </c>
      <c r="B65" s="470" t="s">
        <v>476</v>
      </c>
      <c r="C65" s="93" t="s">
        <v>109</v>
      </c>
      <c r="D65" s="89">
        <f>'1.2.sz.mell.'!D65+'1.3.sz.mell.'!D65+'1.4.sz.mell.'!D65</f>
        <v>0</v>
      </c>
    </row>
    <row r="66" spans="1:4" s="77" customFormat="1" ht="12" customHeight="1" thickBot="1">
      <c r="A66" s="92" t="s">
        <v>110</v>
      </c>
      <c r="B66" s="469" t="s">
        <v>477</v>
      </c>
      <c r="C66" s="86" t="s">
        <v>111</v>
      </c>
      <c r="D66" s="56">
        <f>SUM(D67:D70)</f>
        <v>0</v>
      </c>
    </row>
    <row r="67" spans="1:4" s="77" customFormat="1" ht="12" customHeight="1">
      <c r="A67" s="78" t="s">
        <v>112</v>
      </c>
      <c r="B67" s="470" t="s">
        <v>478</v>
      </c>
      <c r="C67" s="79" t="s">
        <v>113</v>
      </c>
      <c r="D67" s="89">
        <f>'1.2.sz.mell.'!D67+'1.3.sz.mell.'!D67+'1.4.sz.mell.'!D67</f>
        <v>0</v>
      </c>
    </row>
    <row r="68" spans="1:4" s="77" customFormat="1" ht="12" customHeight="1">
      <c r="A68" s="81" t="s">
        <v>114</v>
      </c>
      <c r="B68" s="470" t="s">
        <v>479</v>
      </c>
      <c r="C68" s="82" t="s">
        <v>115</v>
      </c>
      <c r="D68" s="89">
        <f>'1.2.sz.mell.'!D68+'1.3.sz.mell.'!D68+'1.4.sz.mell.'!D68</f>
        <v>0</v>
      </c>
    </row>
    <row r="69" spans="1:4" s="77" customFormat="1" ht="12" customHeight="1">
      <c r="A69" s="81" t="s">
        <v>116</v>
      </c>
      <c r="B69" s="470" t="s">
        <v>480</v>
      </c>
      <c r="C69" s="82" t="s">
        <v>117</v>
      </c>
      <c r="D69" s="89">
        <f>'1.2.sz.mell.'!D69+'1.3.sz.mell.'!D69+'1.4.sz.mell.'!D69</f>
        <v>0</v>
      </c>
    </row>
    <row r="70" spans="1:4" s="77" customFormat="1" ht="12" customHeight="1" thickBot="1">
      <c r="A70" s="84" t="s">
        <v>118</v>
      </c>
      <c r="B70" s="470" t="s">
        <v>481</v>
      </c>
      <c r="C70" s="85" t="s">
        <v>119</v>
      </c>
      <c r="D70" s="89">
        <f>'1.2.sz.mell.'!D70+'1.3.sz.mell.'!D70+'1.4.sz.mell.'!D70</f>
        <v>0</v>
      </c>
    </row>
    <row r="71" spans="1:4" s="77" customFormat="1" ht="12" customHeight="1" thickBot="1">
      <c r="A71" s="92" t="s">
        <v>120</v>
      </c>
      <c r="B71" s="469" t="s">
        <v>482</v>
      </c>
      <c r="C71" s="86" t="s">
        <v>121</v>
      </c>
      <c r="D71" s="56">
        <f>SUM(D72:D73)</f>
        <v>1702614858.3999999</v>
      </c>
    </row>
    <row r="72" spans="1:4" s="77" customFormat="1" ht="12" customHeight="1">
      <c r="A72" s="78" t="s">
        <v>122</v>
      </c>
      <c r="B72" s="470" t="s">
        <v>483</v>
      </c>
      <c r="C72" s="79" t="s">
        <v>123</v>
      </c>
      <c r="D72" s="89">
        <f>'1.2.sz.mell.'!D72+'1.3.sz.mell.'!D72+'1.4.sz.mell.'!D72</f>
        <v>1702614858.3999999</v>
      </c>
    </row>
    <row r="73" spans="1:4" s="77" customFormat="1" ht="12" customHeight="1" thickBot="1">
      <c r="A73" s="84" t="s">
        <v>124</v>
      </c>
      <c r="B73" s="470" t="s">
        <v>484</v>
      </c>
      <c r="C73" s="85" t="s">
        <v>125</v>
      </c>
      <c r="D73" s="89">
        <f>'1.2.sz.mell.'!D73+'1.3.sz.mell.'!D73+'1.4.sz.mell.'!D73</f>
        <v>0</v>
      </c>
    </row>
    <row r="74" spans="1:4" s="77" customFormat="1" ht="12" customHeight="1" thickBot="1">
      <c r="A74" s="92" t="s">
        <v>126</v>
      </c>
      <c r="B74" s="469"/>
      <c r="C74" s="86" t="s">
        <v>127</v>
      </c>
      <c r="D74" s="56">
        <f>SUM(D75:D77)</f>
        <v>0</v>
      </c>
    </row>
    <row r="75" spans="1:4" s="77" customFormat="1" ht="12" customHeight="1">
      <c r="A75" s="78" t="s">
        <v>708</v>
      </c>
      <c r="B75" s="470" t="s">
        <v>485</v>
      </c>
      <c r="C75" s="79" t="s">
        <v>128</v>
      </c>
      <c r="D75" s="89">
        <f>'1.2.sz.mell.'!D75+'1.3.sz.mell.'!D75+'1.4.sz.mell.'!D75</f>
        <v>0</v>
      </c>
    </row>
    <row r="76" spans="1:4" s="77" customFormat="1" ht="12" customHeight="1">
      <c r="A76" s="81" t="s">
        <v>709</v>
      </c>
      <c r="B76" s="471" t="s">
        <v>486</v>
      </c>
      <c r="C76" s="82" t="s">
        <v>129</v>
      </c>
      <c r="D76" s="89">
        <f>'1.2.sz.mell.'!D76+'1.3.sz.mell.'!D76+'1.4.sz.mell.'!D76</f>
        <v>0</v>
      </c>
    </row>
    <row r="77" spans="1:4" s="77" customFormat="1" ht="12" customHeight="1" thickBot="1">
      <c r="A77" s="84" t="s">
        <v>710</v>
      </c>
      <c r="B77" s="472" t="s">
        <v>707</v>
      </c>
      <c r="C77" s="85" t="s">
        <v>1050</v>
      </c>
      <c r="D77" s="89">
        <f>'1.2.sz.mell.'!D77+'1.3.sz.mell.'!D77+'1.4.sz.mell.'!D77</f>
        <v>0</v>
      </c>
    </row>
    <row r="78" spans="1:4" s="77" customFormat="1" ht="12" customHeight="1" thickBot="1">
      <c r="A78" s="92" t="s">
        <v>130</v>
      </c>
      <c r="B78" s="469" t="s">
        <v>487</v>
      </c>
      <c r="C78" s="86" t="s">
        <v>131</v>
      </c>
      <c r="D78" s="56">
        <f>SUM(D79:D82)</f>
        <v>0</v>
      </c>
    </row>
    <row r="79" spans="1:4" s="77" customFormat="1" ht="12" customHeight="1">
      <c r="A79" s="94" t="s">
        <v>712</v>
      </c>
      <c r="B79" s="470" t="s">
        <v>488</v>
      </c>
      <c r="C79" s="79" t="s">
        <v>1051</v>
      </c>
      <c r="D79" s="89">
        <f>'1.2.sz.mell.'!D79+'1.3.sz.mell.'!D79+'1.4.sz.mell.'!D79</f>
        <v>0</v>
      </c>
    </row>
    <row r="80" spans="1:4" s="77" customFormat="1" ht="12" customHeight="1">
      <c r="A80" s="95" t="s">
        <v>713</v>
      </c>
      <c r="B80" s="470" t="s">
        <v>489</v>
      </c>
      <c r="C80" s="82" t="s">
        <v>1052</v>
      </c>
      <c r="D80" s="89">
        <f>'1.2.sz.mell.'!D80+'1.3.sz.mell.'!D80+'1.4.sz.mell.'!D80</f>
        <v>0</v>
      </c>
    </row>
    <row r="81" spans="1:4" s="77" customFormat="1" ht="12" customHeight="1">
      <c r="A81" s="95" t="s">
        <v>714</v>
      </c>
      <c r="B81" s="470" t="s">
        <v>490</v>
      </c>
      <c r="C81" s="82" t="s">
        <v>1053</v>
      </c>
      <c r="D81" s="89">
        <f>'1.2.sz.mell.'!D81+'1.3.sz.mell.'!D81+'1.4.sz.mell.'!D81</f>
        <v>0</v>
      </c>
    </row>
    <row r="82" spans="1:4" s="77" customFormat="1" ht="12" customHeight="1" thickBot="1">
      <c r="A82" s="96" t="s">
        <v>715</v>
      </c>
      <c r="B82" s="470" t="s">
        <v>491</v>
      </c>
      <c r="C82" s="85" t="s">
        <v>1054</v>
      </c>
      <c r="D82" s="89">
        <f>'1.2.sz.mell.'!D82+'1.3.sz.mell.'!D82+'1.4.sz.mell.'!D82</f>
        <v>0</v>
      </c>
    </row>
    <row r="83" spans="1:4" s="77" customFormat="1" ht="13.5" customHeight="1" thickBot="1">
      <c r="A83" s="92" t="s">
        <v>134</v>
      </c>
      <c r="B83" s="469" t="s">
        <v>492</v>
      </c>
      <c r="C83" s="86" t="s">
        <v>135</v>
      </c>
      <c r="D83" s="97"/>
    </row>
    <row r="84" spans="1:4" s="77" customFormat="1" ht="13.5" customHeight="1" thickBot="1">
      <c r="A84" s="829" t="s">
        <v>199</v>
      </c>
      <c r="B84" s="469"/>
      <c r="C84" s="86" t="s">
        <v>1076</v>
      </c>
      <c r="D84" s="97"/>
    </row>
    <row r="85" spans="1:4" s="77" customFormat="1" ht="15.75" customHeight="1" thickBot="1">
      <c r="A85" s="829" t="s">
        <v>202</v>
      </c>
      <c r="B85" s="469" t="s">
        <v>472</v>
      </c>
      <c r="C85" s="98" t="s">
        <v>137</v>
      </c>
      <c r="D85" s="63">
        <f>+D62+D66+D71+D74+D78+D83</f>
        <v>1702614858.3999999</v>
      </c>
    </row>
    <row r="86" spans="1:4" s="77" customFormat="1" ht="16.5" customHeight="1" thickBot="1">
      <c r="A86" s="829" t="s">
        <v>205</v>
      </c>
      <c r="B86" s="473"/>
      <c r="C86" s="99" t="s">
        <v>139</v>
      </c>
      <c r="D86" s="63">
        <f>+D61+D85</f>
        <v>5381425479</v>
      </c>
    </row>
    <row r="87" spans="1:4" s="77" customFormat="1">
      <c r="A87" s="125"/>
      <c r="B87" s="100"/>
      <c r="C87" s="126"/>
      <c r="D87" s="127"/>
    </row>
    <row r="88" spans="1:4" ht="16.5" customHeight="1">
      <c r="A88" s="889" t="s">
        <v>140</v>
      </c>
      <c r="B88" s="889"/>
      <c r="C88" s="889"/>
      <c r="D88" s="889"/>
    </row>
    <row r="89" spans="1:4" s="101" customFormat="1" ht="16.5" customHeight="1" thickBot="1">
      <c r="A89" s="890" t="s">
        <v>141</v>
      </c>
      <c r="B89" s="890"/>
      <c r="C89" s="890"/>
      <c r="D89" s="67" t="s">
        <v>1080</v>
      </c>
    </row>
    <row r="90" spans="1:4" ht="38.1" customHeight="1" thickBot="1">
      <c r="A90" s="68" t="s">
        <v>16</v>
      </c>
      <c r="B90" s="187" t="s">
        <v>397</v>
      </c>
      <c r="C90" s="69" t="s">
        <v>142</v>
      </c>
      <c r="D90" s="70" t="s">
        <v>1255</v>
      </c>
    </row>
    <row r="91" spans="1:4" s="74" customFormat="1" ht="12" customHeight="1" thickBot="1">
      <c r="A91" s="55">
        <v>1</v>
      </c>
      <c r="B91" s="55">
        <v>2</v>
      </c>
      <c r="C91" s="102">
        <v>2</v>
      </c>
      <c r="D91" s="103">
        <v>3</v>
      </c>
    </row>
    <row r="92" spans="1:4" ht="12" customHeight="1" thickBot="1">
      <c r="A92" s="104" t="s">
        <v>19</v>
      </c>
      <c r="B92" s="474"/>
      <c r="C92" s="105" t="s">
        <v>143</v>
      </c>
      <c r="D92" s="106">
        <f>SUM(D93:D97)</f>
        <v>1924638056</v>
      </c>
    </row>
    <row r="93" spans="1:4" ht="12" customHeight="1">
      <c r="A93" s="107" t="s">
        <v>21</v>
      </c>
      <c r="B93" s="475" t="s">
        <v>398</v>
      </c>
      <c r="C93" s="108" t="s">
        <v>144</v>
      </c>
      <c r="D93" s="109">
        <f>'1.2.sz.mell.'!D93+'1.3.sz.mell.'!D93+'1.4.sz.mell.'!D93</f>
        <v>656962000</v>
      </c>
    </row>
    <row r="94" spans="1:4" ht="12" customHeight="1">
      <c r="A94" s="81" t="s">
        <v>23</v>
      </c>
      <c r="B94" s="471" t="s">
        <v>399</v>
      </c>
      <c r="C94" s="18" t="s">
        <v>145</v>
      </c>
      <c r="D94" s="83">
        <f>'1.2.sz.mell.'!D94+'1.3.sz.mell.'!D94+'1.4.sz.mell.'!D94</f>
        <v>139798000</v>
      </c>
    </row>
    <row r="95" spans="1:4" ht="12" customHeight="1">
      <c r="A95" s="81" t="s">
        <v>25</v>
      </c>
      <c r="B95" s="471" t="s">
        <v>400</v>
      </c>
      <c r="C95" s="18" t="s">
        <v>146</v>
      </c>
      <c r="D95" s="87">
        <f>'1.2.sz.mell.'!D95+'1.3.sz.mell.'!D95+'1.4.sz.mell.'!D95</f>
        <v>853500000</v>
      </c>
    </row>
    <row r="96" spans="1:4" ht="12" customHeight="1">
      <c r="A96" s="81" t="s">
        <v>27</v>
      </c>
      <c r="B96" s="471" t="s">
        <v>401</v>
      </c>
      <c r="C96" s="110" t="s">
        <v>147</v>
      </c>
      <c r="D96" s="87">
        <f>'1.2.sz.mell.'!D96+'1.3.sz.mell.'!D96+'1.4.sz.mell.'!D96</f>
        <v>15219000</v>
      </c>
    </row>
    <row r="97" spans="1:4" ht="12" customHeight="1" thickBot="1">
      <c r="A97" s="81" t="s">
        <v>148</v>
      </c>
      <c r="B97" s="478" t="s">
        <v>402</v>
      </c>
      <c r="C97" s="111" t="s">
        <v>149</v>
      </c>
      <c r="D97" s="87">
        <f>'1.2.sz.mell.'!D97+'1.3.sz.mell.'!D97+'1.4.sz.mell.'!D97</f>
        <v>259159056</v>
      </c>
    </row>
    <row r="98" spans="1:4" ht="12" customHeight="1" thickBot="1">
      <c r="A98" s="75" t="s">
        <v>32</v>
      </c>
      <c r="B98" s="469" t="s">
        <v>1246</v>
      </c>
      <c r="C98" s="23" t="s">
        <v>1055</v>
      </c>
      <c r="D98" s="56">
        <f>+D99+D101+D100</f>
        <v>317043172</v>
      </c>
    </row>
    <row r="99" spans="1:4" ht="12" customHeight="1">
      <c r="A99" s="78" t="s">
        <v>502</v>
      </c>
      <c r="B99" s="470" t="s">
        <v>1246</v>
      </c>
      <c r="C99" s="21" t="s">
        <v>155</v>
      </c>
      <c r="D99" s="80">
        <f>'1.2.sz.mell.'!D99+'1.3.sz.mell.'!D99+'1.4.sz.mell.'!D99</f>
        <v>15727457</v>
      </c>
    </row>
    <row r="100" spans="1:4" ht="12" customHeight="1">
      <c r="A100" s="78" t="s">
        <v>503</v>
      </c>
      <c r="B100" s="476" t="s">
        <v>1246</v>
      </c>
      <c r="C100" s="512" t="s">
        <v>720</v>
      </c>
      <c r="D100" s="461">
        <f>'1.2.sz.mell.'!D100+'1.3.sz.mell.'!D100+'1.4.sz.mell.'!D100</f>
        <v>293315715</v>
      </c>
    </row>
    <row r="101" spans="1:4" ht="12" customHeight="1" thickBot="1">
      <c r="A101" s="78" t="s">
        <v>504</v>
      </c>
      <c r="B101" s="472" t="s">
        <v>1246</v>
      </c>
      <c r="C101" s="114" t="s">
        <v>719</v>
      </c>
      <c r="D101" s="87">
        <f>'1.2.sz.mell.'!D101+'1.3.sz.mell.'!D101+'1.4.sz.mell.'!D101</f>
        <v>8000000</v>
      </c>
    </row>
    <row r="102" spans="1:4" ht="12" customHeight="1" thickBot="1">
      <c r="A102" s="75" t="s">
        <v>44</v>
      </c>
      <c r="B102" s="469"/>
      <c r="C102" s="113" t="s">
        <v>1058</v>
      </c>
      <c r="D102" s="56">
        <f>+D103+D105+D107</f>
        <v>3099069000</v>
      </c>
    </row>
    <row r="103" spans="1:4" ht="12" customHeight="1">
      <c r="A103" s="78" t="s">
        <v>1012</v>
      </c>
      <c r="B103" s="470" t="s">
        <v>403</v>
      </c>
      <c r="C103" s="18" t="s">
        <v>150</v>
      </c>
      <c r="D103" s="80">
        <f>'1.2.sz.mell.'!D103+'1.3.sz.mell.'!D103+'1.4.sz.mell.'!D103</f>
        <v>2053810000</v>
      </c>
    </row>
    <row r="104" spans="1:4" ht="12" customHeight="1">
      <c r="A104" s="78" t="s">
        <v>1013</v>
      </c>
      <c r="B104" s="479" t="s">
        <v>403</v>
      </c>
      <c r="C104" s="114" t="s">
        <v>151</v>
      </c>
      <c r="D104" s="80">
        <f>'1.2.sz.mell.'!D104+'1.3.sz.mell.'!D104+'1.4.sz.mell.'!D104</f>
        <v>1993262000</v>
      </c>
    </row>
    <row r="105" spans="1:4" ht="12" customHeight="1">
      <c r="A105" s="78" t="s">
        <v>1014</v>
      </c>
      <c r="B105" s="479" t="s">
        <v>404</v>
      </c>
      <c r="C105" s="114" t="s">
        <v>152</v>
      </c>
      <c r="D105" s="83">
        <f>'1.2.sz.mell.'!D105+'1.3.sz.mell.'!D105+'1.4.sz.mell.'!D105</f>
        <v>1041259000</v>
      </c>
    </row>
    <row r="106" spans="1:4" ht="12" customHeight="1">
      <c r="A106" s="78" t="s">
        <v>1056</v>
      </c>
      <c r="B106" s="479" t="s">
        <v>404</v>
      </c>
      <c r="C106" s="114" t="s">
        <v>153</v>
      </c>
      <c r="D106" s="59">
        <f>'1.2.sz.mell.'!D106+'1.3.sz.mell.'!D106+'1.4.sz.mell.'!D106</f>
        <v>719852000</v>
      </c>
    </row>
    <row r="107" spans="1:4" ht="12" customHeight="1" thickBot="1">
      <c r="A107" s="78" t="s">
        <v>1057</v>
      </c>
      <c r="B107" s="476" t="s">
        <v>405</v>
      </c>
      <c r="C107" s="115" t="s">
        <v>154</v>
      </c>
      <c r="D107" s="59">
        <f>'1.2.sz.mell.'!D107+'1.3.sz.mell.'!D107+'1.4.sz.mell.'!D107</f>
        <v>4000000</v>
      </c>
    </row>
    <row r="108" spans="1:4" ht="12" customHeight="1" thickBot="1">
      <c r="A108" s="75" t="s">
        <v>156</v>
      </c>
      <c r="B108" s="469"/>
      <c r="C108" s="23" t="s">
        <v>157</v>
      </c>
      <c r="D108" s="56">
        <f>+D92+D102+D98</f>
        <v>5340750228</v>
      </c>
    </row>
    <row r="109" spans="1:4" ht="12" customHeight="1" thickBot="1">
      <c r="A109" s="75" t="s">
        <v>58</v>
      </c>
      <c r="B109" s="469"/>
      <c r="C109" s="23" t="s">
        <v>158</v>
      </c>
      <c r="D109" s="56">
        <f>+D110+D111+D112</f>
        <v>10645000</v>
      </c>
    </row>
    <row r="110" spans="1:4" ht="12" customHeight="1">
      <c r="A110" s="78" t="s">
        <v>60</v>
      </c>
      <c r="B110" s="470" t="s">
        <v>407</v>
      </c>
      <c r="C110" s="21" t="s">
        <v>159</v>
      </c>
      <c r="D110" s="59">
        <f>'1.2.sz.mell.'!D110+'1.3.sz.mell.'!D110+'1.4.sz.mell.'!D110</f>
        <v>10645000</v>
      </c>
    </row>
    <row r="111" spans="1:4" ht="12" customHeight="1">
      <c r="A111" s="78" t="s">
        <v>62</v>
      </c>
      <c r="B111" s="470" t="s">
        <v>408</v>
      </c>
      <c r="C111" s="21" t="s">
        <v>160</v>
      </c>
      <c r="D111" s="59">
        <f>'1.2.sz.mell.'!D111+'1.3.sz.mell.'!D111+'1.4.sz.mell.'!D111</f>
        <v>0</v>
      </c>
    </row>
    <row r="112" spans="1:4" ht="12" customHeight="1" thickBot="1">
      <c r="A112" s="112" t="s">
        <v>64</v>
      </c>
      <c r="B112" s="476" t="s">
        <v>409</v>
      </c>
      <c r="C112" s="62" t="s">
        <v>161</v>
      </c>
      <c r="D112" s="59">
        <f>'1.2.sz.mell.'!D112+'1.3.sz.mell.'!D112+'1.4.sz.mell.'!D112</f>
        <v>0</v>
      </c>
    </row>
    <row r="113" spans="1:4" ht="12" customHeight="1" thickBot="1">
      <c r="A113" s="75" t="s">
        <v>80</v>
      </c>
      <c r="B113" s="469" t="s">
        <v>410</v>
      </c>
      <c r="C113" s="23" t="s">
        <v>162</v>
      </c>
      <c r="D113" s="56">
        <f>+D114+D117+D118+D119</f>
        <v>0</v>
      </c>
    </row>
    <row r="114" spans="1:4" ht="12" customHeight="1">
      <c r="A114" s="78" t="s">
        <v>513</v>
      </c>
      <c r="B114" s="470" t="s">
        <v>411</v>
      </c>
      <c r="C114" s="21" t="s">
        <v>1059</v>
      </c>
      <c r="D114" s="59">
        <f>'1.2.sz.mell.'!D114+'1.3.sz.mell.'!D114+'1.4.sz.mell.'!D114</f>
        <v>0</v>
      </c>
    </row>
    <row r="115" spans="1:4" ht="12" customHeight="1">
      <c r="A115" s="78" t="s">
        <v>514</v>
      </c>
      <c r="B115" s="470"/>
      <c r="C115" s="21" t="s">
        <v>1060</v>
      </c>
      <c r="D115" s="59">
        <f>'1.2.sz.mell.'!D115+'1.3.sz.mell.'!D115+'1.4.sz.mell.'!D115</f>
        <v>0</v>
      </c>
    </row>
    <row r="116" spans="1:4" ht="12" customHeight="1">
      <c r="A116" s="78" t="s">
        <v>515</v>
      </c>
      <c r="B116" s="470"/>
      <c r="C116" s="21" t="s">
        <v>1061</v>
      </c>
      <c r="D116" s="59">
        <f>'1.2.sz.mell.'!D116+'1.3.sz.mell.'!D116+'1.4.sz.mell.'!D116</f>
        <v>0</v>
      </c>
    </row>
    <row r="117" spans="1:4" ht="12" customHeight="1">
      <c r="A117" s="78" t="s">
        <v>516</v>
      </c>
      <c r="B117" s="470" t="s">
        <v>412</v>
      </c>
      <c r="C117" s="21" t="s">
        <v>1062</v>
      </c>
      <c r="D117" s="59">
        <f>'1.2.sz.mell.'!D117+'1.3.sz.mell.'!D117+'1.4.sz.mell.'!D117</f>
        <v>0</v>
      </c>
    </row>
    <row r="118" spans="1:4" ht="12" customHeight="1">
      <c r="A118" s="78" t="s">
        <v>721</v>
      </c>
      <c r="B118" s="470" t="s">
        <v>413</v>
      </c>
      <c r="C118" s="21" t="s">
        <v>1063</v>
      </c>
      <c r="D118" s="59">
        <f>'1.2.sz.mell.'!D118+'1.3.sz.mell.'!D118+'1.4.sz.mell.'!D118</f>
        <v>0</v>
      </c>
    </row>
    <row r="119" spans="1:4" ht="12" customHeight="1" thickBot="1">
      <c r="A119" s="78" t="s">
        <v>1065</v>
      </c>
      <c r="B119" s="476" t="s">
        <v>414</v>
      </c>
      <c r="C119" s="62" t="s">
        <v>1064</v>
      </c>
      <c r="D119" s="59">
        <f>'1.2.sz.mell.'!D119+'1.3.sz.mell.'!D119+'1.4.sz.mell.'!D119</f>
        <v>0</v>
      </c>
    </row>
    <row r="120" spans="1:4" ht="12" customHeight="1" thickBot="1">
      <c r="A120" s="75" t="s">
        <v>163</v>
      </c>
      <c r="B120" s="469"/>
      <c r="C120" s="23" t="s">
        <v>164</v>
      </c>
      <c r="D120" s="63">
        <f>SUM(D121:D125)</f>
        <v>30030251</v>
      </c>
    </row>
    <row r="121" spans="1:4" ht="12" customHeight="1">
      <c r="A121" s="78" t="s">
        <v>94</v>
      </c>
      <c r="B121" s="470" t="s">
        <v>415</v>
      </c>
      <c r="C121" s="21" t="s">
        <v>165</v>
      </c>
      <c r="D121" s="59">
        <f>'1.2.sz.mell.'!D121+'1.3.sz.mell.'!D121+'1.4.sz.mell.'!D121</f>
        <v>0</v>
      </c>
    </row>
    <row r="122" spans="1:4" ht="12" customHeight="1">
      <c r="A122" s="78" t="s">
        <v>95</v>
      </c>
      <c r="B122" s="470" t="s">
        <v>416</v>
      </c>
      <c r="C122" s="21" t="s">
        <v>166</v>
      </c>
      <c r="D122" s="59">
        <f>'1.2.sz.mell.'!D122+'1.3.sz.mell.'!D122+'1.4.sz.mell.'!D122</f>
        <v>30030251</v>
      </c>
    </row>
    <row r="123" spans="1:4" ht="12" customHeight="1">
      <c r="A123" s="78" t="s">
        <v>96</v>
      </c>
      <c r="B123" s="470" t="s">
        <v>417</v>
      </c>
      <c r="C123" s="21" t="s">
        <v>1066</v>
      </c>
      <c r="D123" s="59">
        <f>'1.2.sz.mell.'!D123+'1.3.sz.mell.'!D123+'1.4.sz.mell.'!D123</f>
        <v>0</v>
      </c>
    </row>
    <row r="124" spans="1:4" ht="12" customHeight="1">
      <c r="A124" s="78" t="s">
        <v>692</v>
      </c>
      <c r="B124" s="470" t="s">
        <v>418</v>
      </c>
      <c r="C124" s="21" t="s">
        <v>247</v>
      </c>
      <c r="D124" s="59">
        <f>'1.2.sz.mell.'!D124+'1.3.sz.mell.'!D124+'1.4.sz.mell.'!D124</f>
        <v>0</v>
      </c>
    </row>
    <row r="125" spans="1:4" ht="12" customHeight="1" thickBot="1">
      <c r="A125" s="78" t="s">
        <v>693</v>
      </c>
      <c r="B125" s="476" t="s">
        <v>1082</v>
      </c>
      <c r="C125" s="62" t="s">
        <v>1081</v>
      </c>
      <c r="D125" s="481">
        <f>'1.2.sz.mell.'!D125+'1.3.sz.mell.'!D125+'1.4.sz.mell.'!D125</f>
        <v>0</v>
      </c>
    </row>
    <row r="126" spans="1:4" ht="12" customHeight="1" thickBot="1">
      <c r="A126" s="75" t="s">
        <v>98</v>
      </c>
      <c r="B126" s="469" t="s">
        <v>419</v>
      </c>
      <c r="C126" s="23" t="s">
        <v>167</v>
      </c>
      <c r="D126" s="117">
        <f>+D127+D128+D130+D131</f>
        <v>0</v>
      </c>
    </row>
    <row r="127" spans="1:4" ht="12" customHeight="1">
      <c r="A127" s="78" t="s">
        <v>701</v>
      </c>
      <c r="B127" s="470" t="s">
        <v>420</v>
      </c>
      <c r="C127" s="21" t="s">
        <v>1067</v>
      </c>
      <c r="D127" s="59">
        <f>'1.2.sz.mell.'!D127+'1.3.sz.mell.'!D127+'1.4.sz.mell.'!D127</f>
        <v>0</v>
      </c>
    </row>
    <row r="128" spans="1:4" ht="12" customHeight="1">
      <c r="A128" s="78" t="s">
        <v>702</v>
      </c>
      <c r="B128" s="470" t="s">
        <v>421</v>
      </c>
      <c r="C128" s="21" t="s">
        <v>1068</v>
      </c>
      <c r="D128" s="59">
        <f>'1.2.sz.mell.'!D128+'1.3.sz.mell.'!D128+'1.4.sz.mell.'!D128</f>
        <v>0</v>
      </c>
    </row>
    <row r="129" spans="1:9" ht="12" customHeight="1">
      <c r="A129" s="78" t="s">
        <v>703</v>
      </c>
      <c r="B129" s="470" t="s">
        <v>422</v>
      </c>
      <c r="C129" s="21" t="s">
        <v>1069</v>
      </c>
      <c r="D129" s="59">
        <f>'1.2.sz.mell.'!D129+'1.3.sz.mell.'!D129+'1.4.sz.mell.'!D129</f>
        <v>0</v>
      </c>
    </row>
    <row r="130" spans="1:9" ht="12" customHeight="1">
      <c r="A130" s="78" t="s">
        <v>704</v>
      </c>
      <c r="B130" s="470" t="s">
        <v>423</v>
      </c>
      <c r="C130" s="21" t="s">
        <v>1070</v>
      </c>
      <c r="D130" s="59">
        <f>'1.2.sz.mell.'!D130+'1.3.sz.mell.'!D130+'1.4.sz.mell.'!D130</f>
        <v>0</v>
      </c>
    </row>
    <row r="131" spans="1:9" ht="12" customHeight="1" thickBot="1">
      <c r="A131" s="112" t="s">
        <v>705</v>
      </c>
      <c r="B131" s="470" t="s">
        <v>1083</v>
      </c>
      <c r="C131" s="62" t="s">
        <v>1071</v>
      </c>
      <c r="D131" s="116">
        <f>'1.2.sz.mell.'!D131+'1.3.sz.mell.'!D131+'1.4.sz.mell.'!D131</f>
        <v>0</v>
      </c>
    </row>
    <row r="132" spans="1:9" ht="12" customHeight="1" thickBot="1">
      <c r="A132" s="827" t="s">
        <v>756</v>
      </c>
      <c r="B132" s="828" t="s">
        <v>1077</v>
      </c>
      <c r="C132" s="23" t="s">
        <v>1072</v>
      </c>
      <c r="D132" s="790"/>
    </row>
    <row r="133" spans="1:9" ht="12" customHeight="1" thickBot="1">
      <c r="A133" s="827" t="s">
        <v>759</v>
      </c>
      <c r="B133" s="828" t="s">
        <v>1078</v>
      </c>
      <c r="C133" s="23" t="s">
        <v>1073</v>
      </c>
      <c r="D133" s="790"/>
    </row>
    <row r="134" spans="1:9" ht="15" customHeight="1" thickBot="1">
      <c r="A134" s="75" t="s">
        <v>188</v>
      </c>
      <c r="B134" s="469" t="s">
        <v>1079</v>
      </c>
      <c r="C134" s="23" t="s">
        <v>1075</v>
      </c>
      <c r="D134" s="118">
        <f>+D109+D113+D120+D126</f>
        <v>40675251</v>
      </c>
      <c r="F134" s="119"/>
      <c r="G134" s="120"/>
      <c r="H134" s="120"/>
      <c r="I134" s="120"/>
    </row>
    <row r="135" spans="1:9" s="77" customFormat="1" ht="12.95" customHeight="1" thickBot="1">
      <c r="A135" s="121" t="s">
        <v>189</v>
      </c>
      <c r="B135" s="477"/>
      <c r="C135" s="122" t="s">
        <v>1074</v>
      </c>
      <c r="D135" s="118">
        <f>+D108+D134</f>
        <v>5381425479</v>
      </c>
    </row>
    <row r="136" spans="1:9" ht="7.5" customHeight="1"/>
    <row r="137" spans="1:9">
      <c r="A137" s="891" t="s">
        <v>171</v>
      </c>
      <c r="B137" s="891"/>
      <c r="C137" s="891"/>
      <c r="D137" s="891"/>
    </row>
    <row r="138" spans="1:9" ht="15" customHeight="1" thickBot="1">
      <c r="A138" s="888" t="s">
        <v>172</v>
      </c>
      <c r="B138" s="888"/>
      <c r="C138" s="888"/>
      <c r="D138" s="67" t="s">
        <v>1080</v>
      </c>
    </row>
    <row r="139" spans="1:9" ht="13.5" customHeight="1" thickBot="1">
      <c r="A139" s="75">
        <v>1</v>
      </c>
      <c r="B139" s="469"/>
      <c r="C139" s="113" t="s">
        <v>173</v>
      </c>
      <c r="D139" s="56">
        <f>+D61-D108</f>
        <v>-1661939607.4000001</v>
      </c>
    </row>
    <row r="140" spans="1:9" ht="27.75" customHeight="1" thickBot="1">
      <c r="A140" s="75" t="s">
        <v>32</v>
      </c>
      <c r="B140" s="469"/>
      <c r="C140" s="113" t="s">
        <v>174</v>
      </c>
      <c r="D140" s="56">
        <f>+D85-D134</f>
        <v>1661939607.3999999</v>
      </c>
    </row>
    <row r="142" spans="1:9">
      <c r="D142" s="468">
        <f>D135-D86</f>
        <v>0</v>
      </c>
    </row>
  </sheetData>
  <mergeCells count="6">
    <mergeCell ref="A138:C138"/>
    <mergeCell ref="A1:D1"/>
    <mergeCell ref="A2:C2"/>
    <mergeCell ref="A88:D88"/>
    <mergeCell ref="A89:C89"/>
    <mergeCell ref="A137:D137"/>
  </mergeCells>
  <phoneticPr fontId="36" type="noConversion"/>
  <printOptions horizontalCentered="1"/>
  <pageMargins left="0.23622047244094491" right="0.23622047244094491" top="0.74803149606299213" bottom="0.47244094488188981" header="0.31496062992125984" footer="0.19685039370078741"/>
  <pageSetup paperSize="9" scale="90" fitToHeight="2" orientation="portrait" r:id="rId1"/>
  <headerFooter alignWithMargins="0">
    <oddHeader xml:space="preserve">&amp;C&amp;"Times New Roman CE,Félkövér"&amp;12BONYHÁD VÁROS ÖNKORMÁNYZATA
 2018. ÉVI KÖLTSÉGVETÉSÉNEK ÖSSZEVONT MÉRLEGE&amp;R&amp;"Times New Roman CE,Félkövér dőlt" 1.1. melléklet
</oddHeader>
  </headerFooter>
  <rowBreaks count="2" manualBreakCount="2">
    <brk id="65" max="3" man="1"/>
    <brk id="87" max="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50"/>
  </sheetPr>
  <dimension ref="A1:N38"/>
  <sheetViews>
    <sheetView view="pageBreakPreview" zoomScale="115" zoomScaleSheetLayoutView="115" workbookViewId="0">
      <selection activeCell="D8" sqref="D8"/>
    </sheetView>
  </sheetViews>
  <sheetFormatPr defaultColWidth="9.140625" defaultRowHeight="18.75"/>
  <cols>
    <col min="1" max="1" width="3.5703125" style="253" bestFit="1" customWidth="1"/>
    <col min="2" max="2" width="3.5703125" style="253" customWidth="1"/>
    <col min="3" max="3" width="48" style="253" bestFit="1" customWidth="1"/>
    <col min="4" max="4" width="22.140625" style="253" bestFit="1" customWidth="1"/>
    <col min="5" max="5" width="18.5703125" style="253" bestFit="1" customWidth="1"/>
    <col min="6" max="6" width="22.28515625" style="253" bestFit="1" customWidth="1"/>
    <col min="7" max="7" width="9.140625" style="747"/>
    <col min="8" max="8" width="9.140625" style="253"/>
    <col min="9" max="9" width="23.140625" style="253" customWidth="1"/>
    <col min="10" max="10" width="9.140625" style="253"/>
    <col min="11" max="13" width="13.5703125" style="253" bestFit="1" customWidth="1"/>
    <col min="14" max="14" width="17.140625" style="253" bestFit="1" customWidth="1"/>
    <col min="15" max="16384" width="9.140625" style="253"/>
  </cols>
  <sheetData>
    <row r="1" spans="1:14">
      <c r="A1" s="927" t="s">
        <v>318</v>
      </c>
      <c r="B1" s="928"/>
      <c r="C1" s="928"/>
    </row>
    <row r="2" spans="1:14">
      <c r="A2" s="256"/>
      <c r="B2" s="256"/>
      <c r="C2" s="418" t="s">
        <v>6</v>
      </c>
      <c r="D2" s="419"/>
      <c r="E2" s="420"/>
      <c r="F2" s="258">
        <v>10645000</v>
      </c>
    </row>
    <row r="3" spans="1:14" s="421" customFormat="1">
      <c r="C3" s="422" t="s">
        <v>319</v>
      </c>
      <c r="D3" s="423"/>
      <c r="E3" s="424"/>
      <c r="F3" s="260">
        <f>SUM(F2:F2)</f>
        <v>10645000</v>
      </c>
      <c r="G3" s="748"/>
    </row>
    <row r="4" spans="1:14">
      <c r="D4" s="254"/>
      <c r="E4" s="254"/>
      <c r="F4" s="254"/>
    </row>
    <row r="5" spans="1:14">
      <c r="A5" s="927" t="s">
        <v>320</v>
      </c>
      <c r="B5" s="927"/>
      <c r="C5" s="927"/>
      <c r="D5" s="255" t="s">
        <v>303</v>
      </c>
      <c r="E5" s="255" t="s">
        <v>321</v>
      </c>
      <c r="F5" s="255" t="s">
        <v>271</v>
      </c>
    </row>
    <row r="6" spans="1:14">
      <c r="A6" s="256"/>
      <c r="B6" s="754">
        <v>1</v>
      </c>
      <c r="C6" s="428" t="s">
        <v>1250</v>
      </c>
      <c r="D6" s="258">
        <v>22000000</v>
      </c>
      <c r="E6" s="258">
        <v>0</v>
      </c>
      <c r="F6" s="258">
        <f t="shared" ref="F6:F18" si="0">SUM(D6:E6)</f>
        <v>22000000</v>
      </c>
      <c r="G6" s="747" t="s">
        <v>723</v>
      </c>
      <c r="K6" s="466">
        <f t="shared" ref="K6:K8" si="1">N6/1.27</f>
        <v>2897.6377952755906</v>
      </c>
      <c r="L6" s="466">
        <f t="shared" ref="L6:L8" si="2">K6*0.27</f>
        <v>782.36220472440948</v>
      </c>
      <c r="M6" s="466">
        <f t="shared" ref="M6:M8" si="3">SUM(K6:L6)</f>
        <v>3680</v>
      </c>
      <c r="N6" s="465">
        <v>3680</v>
      </c>
    </row>
    <row r="7" spans="1:14">
      <c r="A7" s="256"/>
      <c r="B7" s="754">
        <v>2</v>
      </c>
      <c r="C7" s="428" t="s">
        <v>671</v>
      </c>
      <c r="D7" s="258">
        <v>8846000</v>
      </c>
      <c r="E7" s="258">
        <v>2389000</v>
      </c>
      <c r="F7" s="258">
        <f t="shared" si="0"/>
        <v>11235000</v>
      </c>
      <c r="G7" s="747" t="s">
        <v>724</v>
      </c>
      <c r="K7" s="466">
        <f t="shared" si="1"/>
        <v>24809.448818897636</v>
      </c>
      <c r="L7" s="466">
        <f t="shared" si="2"/>
        <v>6698.5511811023616</v>
      </c>
      <c r="M7" s="466">
        <f t="shared" si="3"/>
        <v>31507.999999999996</v>
      </c>
      <c r="N7" s="465">
        <v>31508</v>
      </c>
    </row>
    <row r="8" spans="1:14">
      <c r="A8" s="256"/>
      <c r="B8" s="754">
        <v>3</v>
      </c>
      <c r="C8" s="428" t="s">
        <v>1317</v>
      </c>
      <c r="D8" s="258">
        <v>1601199000</v>
      </c>
      <c r="E8" s="258">
        <v>0</v>
      </c>
      <c r="F8" s="258">
        <f t="shared" si="0"/>
        <v>1601199000</v>
      </c>
      <c r="G8" s="747" t="s">
        <v>724</v>
      </c>
      <c r="K8" s="466">
        <f t="shared" si="1"/>
        <v>11524.409448818897</v>
      </c>
      <c r="L8" s="466">
        <f t="shared" si="2"/>
        <v>3111.5905511811025</v>
      </c>
      <c r="M8" s="466">
        <f t="shared" si="3"/>
        <v>14636</v>
      </c>
      <c r="N8" s="465">
        <v>14636</v>
      </c>
    </row>
    <row r="9" spans="1:14">
      <c r="A9" s="256"/>
      <c r="B9" s="754">
        <v>4</v>
      </c>
      <c r="C9" s="428" t="s">
        <v>1095</v>
      </c>
      <c r="D9" s="258">
        <v>43898000</v>
      </c>
      <c r="E9" s="258">
        <v>11852000</v>
      </c>
      <c r="F9" s="258">
        <f t="shared" si="0"/>
        <v>55750000</v>
      </c>
      <c r="G9" s="747" t="s">
        <v>724</v>
      </c>
      <c r="I9" s="466">
        <f>SUM(F9:F14,F8)</f>
        <v>1993262000</v>
      </c>
      <c r="K9" s="466"/>
      <c r="L9" s="466"/>
      <c r="M9" s="466"/>
      <c r="N9" s="465"/>
    </row>
    <row r="10" spans="1:14">
      <c r="A10" s="256"/>
      <c r="B10" s="754">
        <v>5</v>
      </c>
      <c r="C10" s="428" t="s">
        <v>1318</v>
      </c>
      <c r="D10" s="258">
        <v>57028000</v>
      </c>
      <c r="E10" s="258">
        <v>0</v>
      </c>
      <c r="F10" s="258">
        <f t="shared" si="0"/>
        <v>57028000</v>
      </c>
      <c r="G10" s="747" t="s">
        <v>724</v>
      </c>
      <c r="K10" s="466"/>
      <c r="L10" s="466"/>
      <c r="M10" s="466"/>
      <c r="N10" s="465"/>
    </row>
    <row r="11" spans="1:14">
      <c r="A11" s="256"/>
      <c r="B11" s="754">
        <v>6</v>
      </c>
      <c r="C11" s="428" t="s">
        <v>1253</v>
      </c>
      <c r="D11" s="258">
        <v>1235000</v>
      </c>
      <c r="E11" s="258">
        <v>334000</v>
      </c>
      <c r="F11" s="258">
        <f t="shared" si="0"/>
        <v>1569000</v>
      </c>
      <c r="G11" s="747" t="s">
        <v>724</v>
      </c>
      <c r="K11" s="466"/>
      <c r="L11" s="466"/>
      <c r="M11" s="466"/>
      <c r="N11" s="465"/>
    </row>
    <row r="12" spans="1:14">
      <c r="A12" s="256"/>
      <c r="B12" s="754">
        <v>7</v>
      </c>
      <c r="C12" s="537" t="s">
        <v>1329</v>
      </c>
      <c r="D12" s="258">
        <v>2512000</v>
      </c>
      <c r="E12" s="258">
        <v>678000</v>
      </c>
      <c r="F12" s="258">
        <f t="shared" si="0"/>
        <v>3190000</v>
      </c>
      <c r="G12" s="747" t="s">
        <v>724</v>
      </c>
      <c r="K12" s="466"/>
      <c r="L12" s="466"/>
      <c r="M12" s="466"/>
      <c r="N12" s="465"/>
    </row>
    <row r="13" spans="1:14">
      <c r="A13" s="256"/>
      <c r="B13" s="754">
        <v>8</v>
      </c>
      <c r="C13" s="428" t="s">
        <v>1320</v>
      </c>
      <c r="D13" s="258">
        <v>173238000</v>
      </c>
      <c r="E13" s="258">
        <v>46774000</v>
      </c>
      <c r="F13" s="258">
        <f t="shared" si="0"/>
        <v>220012000</v>
      </c>
      <c r="G13" s="747" t="s">
        <v>724</v>
      </c>
      <c r="K13" s="466"/>
      <c r="L13" s="466"/>
      <c r="M13" s="466"/>
      <c r="N13" s="465"/>
    </row>
    <row r="14" spans="1:14">
      <c r="A14" s="256"/>
      <c r="B14" s="754">
        <v>9</v>
      </c>
      <c r="C14" s="428" t="s">
        <v>1330</v>
      </c>
      <c r="D14" s="258">
        <v>42924000</v>
      </c>
      <c r="E14" s="258">
        <v>11590000</v>
      </c>
      <c r="F14" s="258">
        <f t="shared" si="0"/>
        <v>54514000</v>
      </c>
      <c r="G14" s="747" t="s">
        <v>724</v>
      </c>
      <c r="K14" s="466"/>
      <c r="L14" s="466"/>
      <c r="M14" s="466"/>
      <c r="N14" s="465"/>
    </row>
    <row r="15" spans="1:14">
      <c r="A15" s="256"/>
      <c r="B15" s="754">
        <v>10</v>
      </c>
      <c r="C15" s="428" t="s">
        <v>1247</v>
      </c>
      <c r="D15" s="258">
        <v>5000000</v>
      </c>
      <c r="E15" s="258">
        <v>0</v>
      </c>
      <c r="F15" s="258">
        <f t="shared" si="0"/>
        <v>5000000</v>
      </c>
      <c r="G15" s="747" t="s">
        <v>724</v>
      </c>
      <c r="K15" s="466"/>
      <c r="L15" s="466"/>
      <c r="M15" s="466"/>
      <c r="N15" s="465"/>
    </row>
    <row r="16" spans="1:14">
      <c r="A16" s="256"/>
      <c r="B16" s="754">
        <v>11</v>
      </c>
      <c r="C16" s="428" t="s">
        <v>1248</v>
      </c>
      <c r="D16" s="258">
        <v>4000000</v>
      </c>
      <c r="E16" s="258"/>
      <c r="F16" s="258">
        <f t="shared" si="0"/>
        <v>4000000</v>
      </c>
      <c r="G16" s="747" t="s">
        <v>724</v>
      </c>
      <c r="K16" s="466"/>
      <c r="L16" s="466"/>
      <c r="M16" s="466"/>
      <c r="N16" s="465"/>
    </row>
    <row r="17" spans="1:14" ht="31.5">
      <c r="A17" s="256"/>
      <c r="B17" s="754">
        <v>12</v>
      </c>
      <c r="C17" s="428" t="s">
        <v>1249</v>
      </c>
      <c r="D17" s="258">
        <v>5535000</v>
      </c>
      <c r="E17" s="258">
        <v>1495000</v>
      </c>
      <c r="F17" s="258">
        <f t="shared" si="0"/>
        <v>7030000</v>
      </c>
      <c r="G17" s="747" t="s">
        <v>724</v>
      </c>
      <c r="K17" s="466"/>
      <c r="L17" s="466"/>
      <c r="M17" s="466"/>
      <c r="N17" s="465"/>
    </row>
    <row r="18" spans="1:14">
      <c r="A18" s="256"/>
      <c r="B18" s="754">
        <v>13</v>
      </c>
      <c r="C18" s="428" t="s">
        <v>627</v>
      </c>
      <c r="D18" s="258">
        <v>1823000</v>
      </c>
      <c r="E18" s="258">
        <v>0</v>
      </c>
      <c r="F18" s="749">
        <f t="shared" si="0"/>
        <v>1823000</v>
      </c>
      <c r="K18" s="466"/>
      <c r="L18" s="466"/>
      <c r="M18" s="466"/>
      <c r="N18" s="465"/>
    </row>
    <row r="19" spans="1:14">
      <c r="A19" s="256"/>
      <c r="B19" s="931" t="s">
        <v>322</v>
      </c>
      <c r="C19" s="932"/>
      <c r="D19" s="260">
        <f>SUM(D6:D18)</f>
        <v>1969238000</v>
      </c>
      <c r="E19" s="260">
        <f>SUM(E6:E18)</f>
        <v>75112000</v>
      </c>
      <c r="F19" s="260">
        <f>SUM(F6:F18)</f>
        <v>2044350000</v>
      </c>
    </row>
    <row r="20" spans="1:14">
      <c r="A20" s="256"/>
      <c r="B20" s="256"/>
      <c r="D20" s="254"/>
      <c r="E20" s="254"/>
      <c r="F20" s="254"/>
    </row>
    <row r="21" spans="1:14">
      <c r="A21" s="927" t="s">
        <v>323</v>
      </c>
      <c r="B21" s="927"/>
      <c r="C21" s="927"/>
      <c r="D21" s="260">
        <f>SUM(D22:D22)</f>
        <v>8000000</v>
      </c>
      <c r="E21" s="260"/>
      <c r="F21" s="260">
        <f>SUM(D21:E21)</f>
        <v>8000000</v>
      </c>
    </row>
    <row r="22" spans="1:14">
      <c r="A22" s="438"/>
      <c r="B22" s="742"/>
      <c r="C22" s="425" t="s">
        <v>324</v>
      </c>
      <c r="D22" s="258">
        <v>8000000</v>
      </c>
      <c r="E22" s="260"/>
      <c r="F22" s="258">
        <f>SUM(D22:E22)</f>
        <v>8000000</v>
      </c>
      <c r="G22" s="747" t="s">
        <v>626</v>
      </c>
    </row>
    <row r="23" spans="1:14" hidden="1">
      <c r="A23" s="927" t="s">
        <v>325</v>
      </c>
      <c r="B23" s="927"/>
      <c r="C23" s="927"/>
      <c r="D23" s="260">
        <f>SUM(D24:D24)</f>
        <v>0</v>
      </c>
      <c r="E23" s="260">
        <v>0</v>
      </c>
      <c r="F23" s="260">
        <f>SUM(D23:E23)</f>
        <v>0</v>
      </c>
    </row>
    <row r="24" spans="1:14" hidden="1">
      <c r="A24" s="438"/>
      <c r="B24" s="742"/>
      <c r="C24" s="425"/>
      <c r="D24" s="258"/>
      <c r="E24" s="258"/>
      <c r="F24" s="258">
        <f>SUM(D24:E24)</f>
        <v>0</v>
      </c>
      <c r="G24" s="747" t="s">
        <v>626</v>
      </c>
    </row>
    <row r="25" spans="1:14">
      <c r="A25" s="929"/>
      <c r="B25" s="929"/>
      <c r="C25" s="929"/>
      <c r="D25" s="261"/>
      <c r="E25" s="261"/>
      <c r="F25" s="261"/>
    </row>
    <row r="26" spans="1:14">
      <c r="C26" s="437" t="s">
        <v>326</v>
      </c>
      <c r="D26" s="426">
        <f>SUM(D23,D21,D19,D3)</f>
        <v>1977238000</v>
      </c>
      <c r="E26" s="426">
        <f>SUM(E23,E21,E19,E3)</f>
        <v>75112000</v>
      </c>
      <c r="F26" s="426">
        <f>SUM(F23,F21,F19,F3)</f>
        <v>2062995000</v>
      </c>
    </row>
    <row r="27" spans="1:14">
      <c r="C27" s="262"/>
      <c r="F27" s="263"/>
    </row>
    <row r="28" spans="1:14">
      <c r="C28" s="262"/>
      <c r="F28" s="263"/>
    </row>
    <row r="29" spans="1:14">
      <c r="A29" s="930"/>
      <c r="B29" s="930"/>
      <c r="C29" s="930"/>
      <c r="E29" s="253" t="s">
        <v>725</v>
      </c>
      <c r="F29" s="263" t="e">
        <f>SUM(F18,#REF!,F13)</f>
        <v>#REF!</v>
      </c>
    </row>
    <row r="30" spans="1:14">
      <c r="E30" s="253" t="s">
        <v>726</v>
      </c>
      <c r="F30" s="466">
        <f>SUM(F17:F17,F6:F9)</f>
        <v>1697214000</v>
      </c>
    </row>
    <row r="31" spans="1:14">
      <c r="A31" s="256"/>
      <c r="B31" s="256"/>
      <c r="F31" s="254"/>
    </row>
    <row r="32" spans="1:14">
      <c r="A32" s="256"/>
      <c r="B32" s="256"/>
      <c r="F32" s="254"/>
    </row>
    <row r="33" spans="1:6">
      <c r="A33" s="256"/>
      <c r="B33" s="256"/>
      <c r="F33" s="254"/>
    </row>
    <row r="34" spans="1:6">
      <c r="F34" s="254"/>
    </row>
    <row r="35" spans="1:6">
      <c r="C35" s="262"/>
      <c r="F35" s="261"/>
    </row>
    <row r="38" spans="1:6">
      <c r="C38" s="926"/>
      <c r="D38" s="926"/>
      <c r="F38" s="254"/>
    </row>
  </sheetData>
  <mergeCells count="8">
    <mergeCell ref="C38:D38"/>
    <mergeCell ref="A1:C1"/>
    <mergeCell ref="A5:C5"/>
    <mergeCell ref="A21:C21"/>
    <mergeCell ref="A23:C23"/>
    <mergeCell ref="A25:C25"/>
    <mergeCell ref="A29:C29"/>
    <mergeCell ref="B19:C19"/>
  </mergeCells>
  <phoneticPr fontId="12" type="noConversion"/>
  <printOptions horizontalCentered="1"/>
  <pageMargins left="0.31496062992125984" right="0.19685039370078741" top="1.8503937007874016" bottom="0.98425196850393704" header="0.78740157480314965" footer="0.51181102362204722"/>
  <pageSetup paperSize="9" scale="80" orientation="portrait" r:id="rId1"/>
  <headerFooter alignWithMargins="0">
    <oddHeader>&amp;C&amp;"Arial,Félkövér"&amp;14 Bonyhád Város Önkormányzata
2018. évi beruházási kiadásainak előirányzata 
fejletszési célonként&amp;R&amp;"Arial,Félkövér dőlt"&amp;12 7.A. melléklet
&amp;"Arial,Normál"&amp;10Forintban</oddHeader>
  </headerFooter>
  <rowBreaks count="1" manualBreakCount="1">
    <brk id="29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indexed="50"/>
  </sheetPr>
  <dimension ref="A1:E19"/>
  <sheetViews>
    <sheetView view="pageBreakPreview" zoomScale="115" zoomScaleSheetLayoutView="115" workbookViewId="0">
      <selection activeCell="D5" sqref="D5"/>
    </sheetView>
  </sheetViews>
  <sheetFormatPr defaultColWidth="9.140625" defaultRowHeight="18.75"/>
  <cols>
    <col min="1" max="1" width="3.5703125" style="253" bestFit="1" customWidth="1"/>
    <col min="2" max="2" width="58.140625" style="253" bestFit="1" customWidth="1"/>
    <col min="3" max="3" width="17.5703125" style="253" customWidth="1"/>
    <col min="4" max="4" width="17.140625" style="253" customWidth="1"/>
    <col min="5" max="5" width="17.7109375" style="253" customWidth="1"/>
    <col min="6" max="16384" width="9.140625" style="253"/>
  </cols>
  <sheetData>
    <row r="1" spans="1:5">
      <c r="C1" s="254"/>
      <c r="D1" s="254"/>
      <c r="E1" s="254"/>
    </row>
    <row r="2" spans="1:5">
      <c r="A2" s="927" t="s">
        <v>327</v>
      </c>
      <c r="B2" s="927"/>
      <c r="C2" s="255" t="s">
        <v>303</v>
      </c>
      <c r="D2" s="255" t="s">
        <v>321</v>
      </c>
      <c r="E2" s="255" t="s">
        <v>271</v>
      </c>
    </row>
    <row r="3" spans="1:5">
      <c r="A3" s="256"/>
      <c r="B3" s="257" t="s">
        <v>328</v>
      </c>
      <c r="C3" s="258">
        <v>1575000</v>
      </c>
      <c r="D3" s="258">
        <v>425000</v>
      </c>
      <c r="E3" s="258">
        <f>SUM(C3:D3)</f>
        <v>2000000</v>
      </c>
    </row>
    <row r="4" spans="1:5">
      <c r="A4" s="256"/>
      <c r="B4" s="257" t="s">
        <v>1235</v>
      </c>
      <c r="C4" s="258">
        <v>236000</v>
      </c>
      <c r="D4" s="258">
        <v>64000</v>
      </c>
      <c r="E4" s="258">
        <f>SUM(C4:D4)</f>
        <v>300000</v>
      </c>
    </row>
    <row r="5" spans="1:5">
      <c r="A5" s="256"/>
      <c r="B5" s="259" t="s">
        <v>322</v>
      </c>
      <c r="C5" s="260">
        <f>SUM(C3:C4)</f>
        <v>1811000</v>
      </c>
      <c r="D5" s="260">
        <f t="shared" ref="D5:E5" si="0">SUM(D3:D4)</f>
        <v>489000</v>
      </c>
      <c r="E5" s="260">
        <f t="shared" si="0"/>
        <v>2300000</v>
      </c>
    </row>
    <row r="6" spans="1:5">
      <c r="A6" s="256"/>
      <c r="C6" s="254"/>
      <c r="D6" s="254"/>
      <c r="E6" s="254"/>
    </row>
    <row r="7" spans="1:5">
      <c r="A7" s="929"/>
      <c r="B7" s="929"/>
      <c r="C7" s="261"/>
      <c r="D7" s="261"/>
      <c r="E7" s="261"/>
    </row>
    <row r="8" spans="1:5">
      <c r="B8" s="262"/>
      <c r="E8" s="263"/>
    </row>
    <row r="9" spans="1:5">
      <c r="B9" s="262"/>
      <c r="E9" s="263"/>
    </row>
    <row r="10" spans="1:5">
      <c r="A10" s="930"/>
      <c r="B10" s="930"/>
      <c r="E10" s="263"/>
    </row>
    <row r="12" spans="1:5">
      <c r="A12" s="256"/>
      <c r="E12" s="254"/>
    </row>
    <row r="13" spans="1:5">
      <c r="A13" s="256"/>
      <c r="E13" s="254"/>
    </row>
    <row r="14" spans="1:5">
      <c r="A14" s="256"/>
      <c r="E14" s="254"/>
    </row>
    <row r="15" spans="1:5">
      <c r="E15" s="254"/>
    </row>
    <row r="16" spans="1:5">
      <c r="B16" s="262"/>
      <c r="E16" s="261"/>
    </row>
    <row r="19" spans="2:5">
      <c r="B19" s="926"/>
      <c r="C19" s="926"/>
      <c r="E19" s="254"/>
    </row>
  </sheetData>
  <mergeCells count="4">
    <mergeCell ref="A2:B2"/>
    <mergeCell ref="A7:B7"/>
    <mergeCell ref="A10:B10"/>
    <mergeCell ref="B19:C19"/>
  </mergeCells>
  <phoneticPr fontId="36" type="noConversion"/>
  <printOptions horizontalCentered="1"/>
  <pageMargins left="0.31496062992125984" right="0.19685039370078741" top="2.4409448818897639" bottom="0.98425196850393704" header="0.78740157480314965" footer="0.51181102362204722"/>
  <pageSetup paperSize="9" scale="80" orientation="portrait" r:id="rId1"/>
  <headerFooter alignWithMargins="0">
    <oddHeader>&amp;C&amp;"Arial,Félkövér"&amp;14 Bonyhádi Közös Önkormányzati Hivatal
2018. évi beruházási kiadásainak előirányzata fejletszési célonként&amp;R&amp;"Arial,Félkövér dőlt"&amp;12 7. B. melléklet
Forintban</oddHeader>
  </headerFooter>
  <rowBreaks count="1" manualBreakCount="1">
    <brk id="10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1:G153"/>
  <sheetViews>
    <sheetView view="pageBreakPreview" zoomScale="130" zoomScaleNormal="120" zoomScaleSheetLayoutView="130" workbookViewId="0">
      <selection activeCell="D122" sqref="D122"/>
    </sheetView>
  </sheetViews>
  <sheetFormatPr defaultColWidth="9.140625" defaultRowHeight="15.75"/>
  <cols>
    <col min="1" max="1" width="7.7109375" style="231" customWidth="1"/>
    <col min="2" max="2" width="65" style="231" customWidth="1"/>
    <col min="3" max="5" width="12.140625" style="231" customWidth="1"/>
    <col min="6" max="6" width="9.140625" style="186"/>
    <col min="7" max="7" width="10.85546875" style="186" bestFit="1" customWidth="1"/>
    <col min="8" max="16384" width="9.140625" style="186"/>
  </cols>
  <sheetData>
    <row r="1" spans="1:5" ht="15.95" customHeight="1">
      <c r="A1" s="889" t="s">
        <v>14</v>
      </c>
      <c r="B1" s="889"/>
      <c r="C1" s="889"/>
      <c r="D1" s="889"/>
      <c r="E1" s="889"/>
    </row>
    <row r="2" spans="1:5" ht="15.95" customHeight="1" thickBot="1">
      <c r="A2" s="888"/>
      <c r="B2" s="888"/>
      <c r="C2" s="433"/>
      <c r="E2" s="67" t="s">
        <v>1080</v>
      </c>
    </row>
    <row r="3" spans="1:5" ht="38.1" customHeight="1" thickBot="1">
      <c r="A3" s="68" t="s">
        <v>16</v>
      </c>
      <c r="B3" s="69" t="s">
        <v>17</v>
      </c>
      <c r="C3" s="187" t="s">
        <v>1306</v>
      </c>
      <c r="D3" s="188" t="s">
        <v>1307</v>
      </c>
      <c r="E3" s="188" t="s">
        <v>1255</v>
      </c>
    </row>
    <row r="4" spans="1:5" s="190" customFormat="1" ht="12" customHeight="1" thickBot="1">
      <c r="A4" s="55">
        <v>1</v>
      </c>
      <c r="B4" s="102">
        <v>2</v>
      </c>
      <c r="C4" s="102">
        <v>4</v>
      </c>
      <c r="D4" s="189">
        <v>5</v>
      </c>
      <c r="E4" s="189">
        <v>5</v>
      </c>
    </row>
    <row r="5" spans="1:5" s="193" customFormat="1" ht="12" customHeight="1" thickBot="1">
      <c r="A5" s="75" t="s">
        <v>19</v>
      </c>
      <c r="B5" s="76" t="s">
        <v>20</v>
      </c>
      <c r="C5" s="191">
        <f>+C6+C7+C8+C9+C10+C11</f>
        <v>869342968</v>
      </c>
      <c r="D5" s="192">
        <f>+D6+D7+D8+D9+D10+D11</f>
        <v>900536367</v>
      </c>
      <c r="E5" s="192">
        <f>+E6+E7+E8+E9+E10+E11</f>
        <v>852230622</v>
      </c>
    </row>
    <row r="6" spans="1:5" s="193" customFormat="1" ht="12" customHeight="1">
      <c r="A6" s="78" t="s">
        <v>21</v>
      </c>
      <c r="B6" s="79" t="s">
        <v>22</v>
      </c>
      <c r="C6" s="194">
        <v>254727629</v>
      </c>
      <c r="D6" s="195">
        <v>249198808</v>
      </c>
      <c r="E6" s="195">
        <f>'1.1.sz.mell.'!D6</f>
        <v>254912723</v>
      </c>
    </row>
    <row r="7" spans="1:5" s="193" customFormat="1" ht="12" customHeight="1">
      <c r="A7" s="81" t="s">
        <v>23</v>
      </c>
      <c r="B7" s="82" t="s">
        <v>24</v>
      </c>
      <c r="C7" s="196">
        <v>286549800</v>
      </c>
      <c r="D7" s="59">
        <v>297355328</v>
      </c>
      <c r="E7" s="59">
        <f>'1.1.sz.mell.'!D7</f>
        <v>292911351</v>
      </c>
    </row>
    <row r="8" spans="1:5" s="193" customFormat="1" ht="12" customHeight="1">
      <c r="A8" s="81" t="s">
        <v>25</v>
      </c>
      <c r="B8" s="82" t="s">
        <v>26</v>
      </c>
      <c r="C8" s="196">
        <v>264966667</v>
      </c>
      <c r="D8" s="59">
        <v>282580084</v>
      </c>
      <c r="E8" s="59">
        <f>'1.1.sz.mell.'!D8</f>
        <v>285158668</v>
      </c>
    </row>
    <row r="9" spans="1:5" s="193" customFormat="1" ht="12" customHeight="1">
      <c r="A9" s="81" t="s">
        <v>27</v>
      </c>
      <c r="B9" s="82" t="s">
        <v>28</v>
      </c>
      <c r="C9" s="196">
        <v>17284775</v>
      </c>
      <c r="D9" s="59">
        <v>22014026</v>
      </c>
      <c r="E9" s="59">
        <f>'1.1.sz.mell.'!D9</f>
        <v>19247880</v>
      </c>
    </row>
    <row r="10" spans="1:5" s="193" customFormat="1" ht="12" customHeight="1">
      <c r="A10" s="81" t="s">
        <v>29</v>
      </c>
      <c r="B10" s="82" t="s">
        <v>30</v>
      </c>
      <c r="C10" s="197">
        <v>45637100</v>
      </c>
      <c r="D10" s="59">
        <v>49194319</v>
      </c>
      <c r="E10" s="59">
        <f>'1.1.sz.mell.'!D10</f>
        <v>0</v>
      </c>
    </row>
    <row r="11" spans="1:5" s="193" customFormat="1" ht="12" customHeight="1" thickBot="1">
      <c r="A11" s="84" t="s">
        <v>31</v>
      </c>
      <c r="B11" s="115" t="s">
        <v>676</v>
      </c>
      <c r="C11" s="198">
        <v>176997</v>
      </c>
      <c r="D11" s="59">
        <v>193802</v>
      </c>
      <c r="E11" s="59">
        <f>'1.1.sz.mell.'!D11</f>
        <v>0</v>
      </c>
    </row>
    <row r="12" spans="1:5" s="193" customFormat="1" ht="12" customHeight="1" thickBot="1">
      <c r="A12" s="75" t="s">
        <v>32</v>
      </c>
      <c r="B12" s="86" t="s">
        <v>33</v>
      </c>
      <c r="C12" s="191">
        <f>+C13+C14+C15+C16+C17</f>
        <v>104354647</v>
      </c>
      <c r="D12" s="192">
        <f>+D13+D14+D15+D16+D17</f>
        <v>152349778</v>
      </c>
      <c r="E12" s="192">
        <f>+E13+E14+E15+E16+E17</f>
        <v>44387000</v>
      </c>
    </row>
    <row r="13" spans="1:5" s="193" customFormat="1" ht="12" customHeight="1">
      <c r="A13" s="78" t="s">
        <v>34</v>
      </c>
      <c r="B13" s="79" t="s">
        <v>35</v>
      </c>
      <c r="C13" s="194">
        <v>0</v>
      </c>
      <c r="D13" s="195"/>
      <c r="E13" s="195">
        <f>'1.1.sz.mell.'!D13</f>
        <v>0</v>
      </c>
    </row>
    <row r="14" spans="1:5" s="193" customFormat="1" ht="12" customHeight="1">
      <c r="A14" s="81" t="s">
        <v>36</v>
      </c>
      <c r="B14" s="82" t="s">
        <v>37</v>
      </c>
      <c r="C14" s="196">
        <v>0</v>
      </c>
      <c r="D14" s="59"/>
      <c r="E14" s="59">
        <f>'1.1.sz.mell.'!D14</f>
        <v>0</v>
      </c>
    </row>
    <row r="15" spans="1:5" s="193" customFormat="1" ht="12" customHeight="1">
      <c r="A15" s="81" t="s">
        <v>38</v>
      </c>
      <c r="B15" s="82" t="s">
        <v>39</v>
      </c>
      <c r="C15" s="196">
        <v>0</v>
      </c>
      <c r="D15" s="59"/>
      <c r="E15" s="59">
        <f>'1.1.sz.mell.'!D15</f>
        <v>0</v>
      </c>
    </row>
    <row r="16" spans="1:5" s="193" customFormat="1" ht="12" customHeight="1">
      <c r="A16" s="81" t="s">
        <v>40</v>
      </c>
      <c r="B16" s="82" t="s">
        <v>41</v>
      </c>
      <c r="C16" s="196">
        <v>0</v>
      </c>
      <c r="D16" s="59"/>
      <c r="E16" s="59">
        <f>'1.1.sz.mell.'!D16</f>
        <v>0</v>
      </c>
    </row>
    <row r="17" spans="1:5" s="193" customFormat="1" ht="12" customHeight="1" thickBot="1">
      <c r="A17" s="81" t="s">
        <v>42</v>
      </c>
      <c r="B17" s="82" t="s">
        <v>43</v>
      </c>
      <c r="C17" s="196">
        <v>104354647</v>
      </c>
      <c r="D17" s="59">
        <v>152349778</v>
      </c>
      <c r="E17" s="59">
        <f>'1.1.sz.mell.'!D17</f>
        <v>44387000</v>
      </c>
    </row>
    <row r="18" spans="1:5" s="193" customFormat="1" ht="12" customHeight="1" thickBot="1">
      <c r="A18" s="75" t="s">
        <v>44</v>
      </c>
      <c r="B18" s="76" t="s">
        <v>45</v>
      </c>
      <c r="C18" s="191">
        <f>+C19+C20+C21+C22+C23</f>
        <v>70132000</v>
      </c>
      <c r="D18" s="192">
        <f>+D19+D20+D21+D22+D23</f>
        <v>2524031418</v>
      </c>
      <c r="E18" s="192">
        <f>+E19+E20+E21+E22+E23</f>
        <v>1963877999</v>
      </c>
    </row>
    <row r="19" spans="1:5" s="193" customFormat="1" ht="12" customHeight="1">
      <c r="A19" s="78" t="s">
        <v>46</v>
      </c>
      <c r="B19" s="79" t="s">
        <v>47</v>
      </c>
      <c r="C19" s="194">
        <v>14382000</v>
      </c>
      <c r="D19" s="195">
        <v>676608000</v>
      </c>
      <c r="E19" s="195">
        <f>'1.1.sz.mell.'!D19</f>
        <v>29999999</v>
      </c>
    </row>
    <row r="20" spans="1:5" s="193" customFormat="1" ht="12" customHeight="1">
      <c r="A20" s="81" t="s">
        <v>48</v>
      </c>
      <c r="B20" s="82" t="s">
        <v>49</v>
      </c>
      <c r="C20" s="196">
        <v>0</v>
      </c>
      <c r="D20" s="59"/>
      <c r="E20" s="59">
        <f>'1.1.sz.mell.'!D20</f>
        <v>0</v>
      </c>
    </row>
    <row r="21" spans="1:5" s="193" customFormat="1" ht="12" customHeight="1">
      <c r="A21" s="81" t="s">
        <v>50</v>
      </c>
      <c r="B21" s="82" t="s">
        <v>51</v>
      </c>
      <c r="C21" s="196">
        <v>0</v>
      </c>
      <c r="D21" s="59"/>
      <c r="E21" s="59">
        <f>'1.1.sz.mell.'!D21</f>
        <v>0</v>
      </c>
    </row>
    <row r="22" spans="1:5" s="193" customFormat="1" ht="12" customHeight="1">
      <c r="A22" s="81" t="s">
        <v>52</v>
      </c>
      <c r="B22" s="82" t="s">
        <v>53</v>
      </c>
      <c r="C22" s="196">
        <v>0</v>
      </c>
      <c r="D22" s="59"/>
      <c r="E22" s="59">
        <f>'1.1.sz.mell.'!D22</f>
        <v>0</v>
      </c>
    </row>
    <row r="23" spans="1:5" s="193" customFormat="1" ht="12" customHeight="1" thickBot="1">
      <c r="A23" s="81" t="s">
        <v>54</v>
      </c>
      <c r="B23" s="82" t="s">
        <v>55</v>
      </c>
      <c r="C23" s="196">
        <v>55750000</v>
      </c>
      <c r="D23" s="59">
        <v>1847423418</v>
      </c>
      <c r="E23" s="59">
        <f>'1.1.sz.mell.'!D23</f>
        <v>1933878000</v>
      </c>
    </row>
    <row r="24" spans="1:5" s="193" customFormat="1" ht="12" customHeight="1" thickBot="1">
      <c r="A24" s="75" t="s">
        <v>56</v>
      </c>
      <c r="B24" s="76" t="s">
        <v>57</v>
      </c>
      <c r="C24" s="201">
        <f t="shared" ref="C24:D24" si="0">SUM(C25:C31)</f>
        <v>551087202</v>
      </c>
      <c r="D24" s="201">
        <f t="shared" si="0"/>
        <v>558710728</v>
      </c>
      <c r="E24" s="201">
        <f>SUM(E25:E31)</f>
        <v>586799999.5999999</v>
      </c>
    </row>
    <row r="25" spans="1:5" s="193" customFormat="1" ht="12" customHeight="1">
      <c r="A25" s="78" t="s">
        <v>507</v>
      </c>
      <c r="B25" s="79" t="s">
        <v>680</v>
      </c>
      <c r="C25" s="202">
        <v>55648420</v>
      </c>
      <c r="D25" s="203">
        <v>56058043</v>
      </c>
      <c r="E25" s="203">
        <f>'1.1.sz.mell.'!D25</f>
        <v>56000000</v>
      </c>
    </row>
    <row r="26" spans="1:5" s="193" customFormat="1" ht="12" customHeight="1">
      <c r="A26" s="78" t="s">
        <v>508</v>
      </c>
      <c r="B26" s="79" t="s">
        <v>727</v>
      </c>
      <c r="C26" s="202">
        <v>125013</v>
      </c>
      <c r="D26" s="203">
        <v>109021</v>
      </c>
      <c r="E26" s="203">
        <f>'1.1.sz.mell.'!D26</f>
        <v>0</v>
      </c>
    </row>
    <row r="27" spans="1:5" s="193" customFormat="1" ht="12" customHeight="1">
      <c r="A27" s="78" t="s">
        <v>509</v>
      </c>
      <c r="B27" s="82" t="s">
        <v>681</v>
      </c>
      <c r="C27" s="196">
        <v>446438065</v>
      </c>
      <c r="D27" s="59">
        <v>450977908</v>
      </c>
      <c r="E27" s="203">
        <f>'1.1.sz.mell.'!D27</f>
        <v>480499999.5999999</v>
      </c>
    </row>
    <row r="28" spans="1:5" s="193" customFormat="1" ht="12" customHeight="1">
      <c r="A28" s="78" t="s">
        <v>510</v>
      </c>
      <c r="B28" s="82" t="s">
        <v>682</v>
      </c>
      <c r="C28" s="196"/>
      <c r="D28" s="59"/>
      <c r="E28" s="203">
        <f>'1.1.sz.mell.'!D28</f>
        <v>0</v>
      </c>
    </row>
    <row r="29" spans="1:5" s="193" customFormat="1" ht="12" customHeight="1">
      <c r="A29" s="78" t="s">
        <v>511</v>
      </c>
      <c r="B29" s="82" t="s">
        <v>683</v>
      </c>
      <c r="C29" s="196">
        <v>46614276</v>
      </c>
      <c r="D29" s="59">
        <v>48716978</v>
      </c>
      <c r="E29" s="203">
        <f>'1.1.sz.mell.'!D29</f>
        <v>48500000</v>
      </c>
    </row>
    <row r="30" spans="1:5" s="193" customFormat="1" ht="12" customHeight="1">
      <c r="A30" s="78" t="s">
        <v>512</v>
      </c>
      <c r="B30" s="82" t="s">
        <v>684</v>
      </c>
      <c r="C30" s="196">
        <v>1027382</v>
      </c>
      <c r="D30" s="59">
        <v>546950</v>
      </c>
      <c r="E30" s="203">
        <f>'1.1.sz.mell.'!D30</f>
        <v>500000</v>
      </c>
    </row>
    <row r="31" spans="1:5" s="193" customFormat="1" ht="12" customHeight="1" thickBot="1">
      <c r="A31" s="78" t="s">
        <v>729</v>
      </c>
      <c r="B31" s="115" t="s">
        <v>679</v>
      </c>
      <c r="C31" s="199">
        <v>1234046</v>
      </c>
      <c r="D31" s="116">
        <v>2301828</v>
      </c>
      <c r="E31" s="203">
        <f>'1.1.sz.mell.'!D31</f>
        <v>1300000</v>
      </c>
    </row>
    <row r="32" spans="1:5" s="193" customFormat="1" ht="12" customHeight="1" thickBot="1">
      <c r="A32" s="75" t="s">
        <v>58</v>
      </c>
      <c r="B32" s="76" t="s">
        <v>59</v>
      </c>
      <c r="C32" s="191">
        <f>SUM(C33:C42)</f>
        <v>235591831</v>
      </c>
      <c r="D32" s="192">
        <f>SUM(D33:D42)</f>
        <v>231866712</v>
      </c>
      <c r="E32" s="192">
        <f>SUM(E33:E42)</f>
        <v>209515000</v>
      </c>
    </row>
    <row r="33" spans="1:5" s="193" customFormat="1" ht="12" customHeight="1">
      <c r="A33" s="78" t="s">
        <v>60</v>
      </c>
      <c r="B33" s="79" t="s">
        <v>61</v>
      </c>
      <c r="C33" s="194">
        <v>2410551</v>
      </c>
      <c r="D33" s="195">
        <v>1542697</v>
      </c>
      <c r="E33" s="195">
        <f>'1.1.sz.mell.'!D33</f>
        <v>0</v>
      </c>
    </row>
    <row r="34" spans="1:5" s="193" customFormat="1" ht="12" customHeight="1">
      <c r="A34" s="81" t="s">
        <v>62</v>
      </c>
      <c r="B34" s="82" t="s">
        <v>63</v>
      </c>
      <c r="C34" s="196">
        <v>91624943</v>
      </c>
      <c r="D34" s="59">
        <v>89161205</v>
      </c>
      <c r="E34" s="59">
        <f>'1.1.sz.mell.'!D34</f>
        <v>84000</v>
      </c>
    </row>
    <row r="35" spans="1:5" s="193" customFormat="1" ht="12" customHeight="1">
      <c r="A35" s="81" t="s">
        <v>64</v>
      </c>
      <c r="B35" s="82" t="s">
        <v>65</v>
      </c>
      <c r="C35" s="196">
        <v>17359242</v>
      </c>
      <c r="D35" s="59">
        <v>11170900</v>
      </c>
      <c r="E35" s="59">
        <f>'1.1.sz.mell.'!D35</f>
        <v>0</v>
      </c>
    </row>
    <row r="36" spans="1:5" s="193" customFormat="1" ht="12" customHeight="1">
      <c r="A36" s="81" t="s">
        <v>66</v>
      </c>
      <c r="B36" s="82" t="s">
        <v>67</v>
      </c>
      <c r="C36" s="196">
        <v>55019461</v>
      </c>
      <c r="D36" s="59">
        <v>59020388</v>
      </c>
      <c r="E36" s="59">
        <f>'1.1.sz.mell.'!D36</f>
        <v>58500000</v>
      </c>
    </row>
    <row r="37" spans="1:5" s="193" customFormat="1" ht="12" customHeight="1">
      <c r="A37" s="81" t="s">
        <v>68</v>
      </c>
      <c r="B37" s="82" t="s">
        <v>69</v>
      </c>
      <c r="C37" s="196">
        <v>35400660</v>
      </c>
      <c r="D37" s="59">
        <v>35249853</v>
      </c>
      <c r="E37" s="59">
        <f>'1.1.sz.mell.'!D37</f>
        <v>0</v>
      </c>
    </row>
    <row r="38" spans="1:5" s="193" customFormat="1" ht="12" customHeight="1">
      <c r="A38" s="81" t="s">
        <v>70</v>
      </c>
      <c r="B38" s="82" t="s">
        <v>71</v>
      </c>
      <c r="C38" s="196">
        <v>26135695</v>
      </c>
      <c r="D38" s="59">
        <v>28717049</v>
      </c>
      <c r="E38" s="59">
        <f>'1.1.sz.mell.'!D38</f>
        <v>23000</v>
      </c>
    </row>
    <row r="39" spans="1:5" s="193" customFormat="1" ht="12" customHeight="1">
      <c r="A39" s="81" t="s">
        <v>72</v>
      </c>
      <c r="B39" s="82" t="s">
        <v>73</v>
      </c>
      <c r="C39" s="196">
        <v>5230000</v>
      </c>
      <c r="D39" s="59">
        <v>3892946</v>
      </c>
      <c r="E39" s="59">
        <f>'1.1.sz.mell.'!D39</f>
        <v>0</v>
      </c>
    </row>
    <row r="40" spans="1:5" s="193" customFormat="1" ht="12" customHeight="1">
      <c r="A40" s="81" t="s">
        <v>74</v>
      </c>
      <c r="B40" s="82" t="s">
        <v>75</v>
      </c>
      <c r="C40" s="196">
        <v>1579458</v>
      </c>
      <c r="D40" s="59">
        <v>593400</v>
      </c>
      <c r="E40" s="59">
        <f>'1.1.sz.mell.'!D40</f>
        <v>0</v>
      </c>
    </row>
    <row r="41" spans="1:5" s="193" customFormat="1" ht="12" customHeight="1">
      <c r="A41" s="81" t="s">
        <v>76</v>
      </c>
      <c r="B41" s="82" t="s">
        <v>77</v>
      </c>
      <c r="C41" s="204">
        <v>10769</v>
      </c>
      <c r="D41" s="205">
        <v>967830</v>
      </c>
      <c r="E41" s="205">
        <f>'1.1.sz.mell.'!D41</f>
        <v>0</v>
      </c>
    </row>
    <row r="42" spans="1:5" s="193" customFormat="1" ht="12" customHeight="1" thickBot="1">
      <c r="A42" s="84" t="s">
        <v>78</v>
      </c>
      <c r="B42" s="115" t="s">
        <v>79</v>
      </c>
      <c r="C42" s="206">
        <v>821052</v>
      </c>
      <c r="D42" s="207">
        <v>1550444</v>
      </c>
      <c r="E42" s="207">
        <f>'1.1.sz.mell.'!D42</f>
        <v>150908000</v>
      </c>
    </row>
    <row r="43" spans="1:5" s="193" customFormat="1" ht="12" customHeight="1" thickBot="1">
      <c r="A43" s="75" t="s">
        <v>80</v>
      </c>
      <c r="B43" s="76" t="s">
        <v>81</v>
      </c>
      <c r="C43" s="191">
        <f>SUM(C44:C48)</f>
        <v>12637931</v>
      </c>
      <c r="D43" s="192">
        <f>SUM(D44:D48)</f>
        <v>33582588</v>
      </c>
      <c r="E43" s="192">
        <f>SUM(E44:E48)</f>
        <v>22000000</v>
      </c>
    </row>
    <row r="44" spans="1:5" s="193" customFormat="1" ht="12" customHeight="1">
      <c r="A44" s="78" t="s">
        <v>82</v>
      </c>
      <c r="B44" s="79" t="s">
        <v>83</v>
      </c>
      <c r="C44" s="208">
        <v>0</v>
      </c>
      <c r="D44" s="209"/>
      <c r="E44" s="209">
        <f>'1.1.sz.mell.'!D44</f>
        <v>0</v>
      </c>
    </row>
    <row r="45" spans="1:5" s="193" customFormat="1" ht="12" customHeight="1">
      <c r="A45" s="81" t="s">
        <v>84</v>
      </c>
      <c r="B45" s="82" t="s">
        <v>85</v>
      </c>
      <c r="C45" s="204">
        <v>12247931</v>
      </c>
      <c r="D45" s="205">
        <v>27328231</v>
      </c>
      <c r="E45" s="205">
        <f>'1.1.sz.mell.'!D45</f>
        <v>22000000</v>
      </c>
    </row>
    <row r="46" spans="1:5" s="193" customFormat="1" ht="12" customHeight="1">
      <c r="A46" s="81" t="s">
        <v>86</v>
      </c>
      <c r="B46" s="82" t="s">
        <v>87</v>
      </c>
      <c r="C46" s="204">
        <v>0</v>
      </c>
      <c r="D46" s="205">
        <v>6254357</v>
      </c>
      <c r="E46" s="205">
        <f>'1.1.sz.mell.'!D46</f>
        <v>0</v>
      </c>
    </row>
    <row r="47" spans="1:5" s="193" customFormat="1" ht="12" customHeight="1">
      <c r="A47" s="81" t="s">
        <v>88</v>
      </c>
      <c r="B47" s="82" t="s">
        <v>89</v>
      </c>
      <c r="C47" s="204">
        <v>390000</v>
      </c>
      <c r="D47" s="205"/>
      <c r="E47" s="205">
        <f>'1.1.sz.mell.'!D47</f>
        <v>0</v>
      </c>
    </row>
    <row r="48" spans="1:5" s="193" customFormat="1" ht="12" customHeight="1" thickBot="1">
      <c r="A48" s="84" t="s">
        <v>90</v>
      </c>
      <c r="B48" s="115" t="s">
        <v>91</v>
      </c>
      <c r="C48" s="206">
        <v>0</v>
      </c>
      <c r="D48" s="207"/>
      <c r="E48" s="207">
        <f>'1.1.sz.mell.'!D48</f>
        <v>0</v>
      </c>
    </row>
    <row r="49" spans="1:5" s="193" customFormat="1" ht="12" customHeight="1" thickBot="1">
      <c r="A49" s="75" t="s">
        <v>92</v>
      </c>
      <c r="B49" s="76" t="s">
        <v>93</v>
      </c>
      <c r="C49" s="192">
        <f t="shared" ref="C49:D49" si="1">SUM(C50:C54)</f>
        <v>12084219</v>
      </c>
      <c r="D49" s="192">
        <f t="shared" si="1"/>
        <v>12068478</v>
      </c>
      <c r="E49" s="192">
        <f>SUM(E50:E54)</f>
        <v>0</v>
      </c>
    </row>
    <row r="50" spans="1:5" s="193" customFormat="1" ht="12" customHeight="1">
      <c r="A50" s="78" t="s">
        <v>689</v>
      </c>
      <c r="B50" s="79" t="s">
        <v>686</v>
      </c>
      <c r="C50" s="194">
        <v>0</v>
      </c>
      <c r="D50" s="195"/>
      <c r="E50" s="195">
        <f>'1.1.sz.mell.'!D50</f>
        <v>0</v>
      </c>
    </row>
    <row r="51" spans="1:5" s="193" customFormat="1" ht="12" customHeight="1">
      <c r="A51" s="78" t="s">
        <v>690</v>
      </c>
      <c r="B51" s="82" t="s">
        <v>687</v>
      </c>
      <c r="C51" s="196">
        <v>0</v>
      </c>
      <c r="D51" s="59"/>
      <c r="E51" s="195">
        <f>'1.1.sz.mell.'!D53</f>
        <v>0</v>
      </c>
    </row>
    <row r="52" spans="1:5" s="193" customFormat="1" ht="12" customHeight="1">
      <c r="A52" s="78" t="s">
        <v>691</v>
      </c>
      <c r="B52" s="82" t="s">
        <v>717</v>
      </c>
      <c r="C52" s="196">
        <v>0</v>
      </c>
      <c r="D52" s="59"/>
      <c r="E52" s="195">
        <f>'1.1.sz.mell.'!D54</f>
        <v>0</v>
      </c>
    </row>
    <row r="53" spans="1:5" s="193" customFormat="1" ht="12" customHeight="1">
      <c r="A53" s="78" t="s">
        <v>692</v>
      </c>
      <c r="B53" s="85" t="s">
        <v>694</v>
      </c>
      <c r="C53" s="199">
        <v>1528000</v>
      </c>
      <c r="D53" s="116">
        <v>45000</v>
      </c>
      <c r="E53" s="195">
        <f>'1.1.sz.mell.'!D55</f>
        <v>0</v>
      </c>
    </row>
    <row r="54" spans="1:5" s="193" customFormat="1" ht="12" customHeight="1" thickBot="1">
      <c r="A54" s="78" t="s">
        <v>693</v>
      </c>
      <c r="B54" s="85" t="s">
        <v>695</v>
      </c>
      <c r="C54" s="199">
        <v>10556219</v>
      </c>
      <c r="D54" s="116">
        <v>12023478</v>
      </c>
      <c r="E54" s="195">
        <f>'1.1.sz.mell.'!D56</f>
        <v>0</v>
      </c>
    </row>
    <row r="55" spans="1:5" s="193" customFormat="1" ht="12" customHeight="1" thickBot="1">
      <c r="A55" s="75" t="s">
        <v>98</v>
      </c>
      <c r="B55" s="86" t="s">
        <v>99</v>
      </c>
      <c r="C55" s="192">
        <f t="shared" ref="C55:D55" si="2">SUM(C56:C60)</f>
        <v>0</v>
      </c>
      <c r="D55" s="192">
        <f t="shared" si="2"/>
        <v>1259818</v>
      </c>
      <c r="E55" s="192">
        <f>SUM(E56:E60)</f>
        <v>0</v>
      </c>
    </row>
    <row r="56" spans="1:5" s="193" customFormat="1" ht="12" customHeight="1">
      <c r="A56" s="81" t="s">
        <v>701</v>
      </c>
      <c r="B56" s="79" t="s">
        <v>696</v>
      </c>
      <c r="C56" s="204">
        <v>0</v>
      </c>
      <c r="D56" s="205"/>
      <c r="E56" s="205"/>
    </row>
    <row r="57" spans="1:5" s="193" customFormat="1" ht="12" customHeight="1">
      <c r="A57" s="81" t="s">
        <v>702</v>
      </c>
      <c r="B57" s="82" t="s">
        <v>697</v>
      </c>
      <c r="C57" s="204">
        <v>0</v>
      </c>
      <c r="D57" s="205"/>
      <c r="E57" s="205"/>
    </row>
    <row r="58" spans="1:5" s="193" customFormat="1" ht="12" customHeight="1">
      <c r="A58" s="81" t="s">
        <v>703</v>
      </c>
      <c r="B58" s="82" t="s">
        <v>718</v>
      </c>
      <c r="C58" s="204">
        <v>0</v>
      </c>
      <c r="D58" s="205"/>
      <c r="E58" s="205"/>
    </row>
    <row r="59" spans="1:5" s="193" customFormat="1" ht="12" customHeight="1">
      <c r="A59" s="81" t="s">
        <v>704</v>
      </c>
      <c r="B59" s="85" t="s">
        <v>698</v>
      </c>
      <c r="C59" s="204"/>
      <c r="D59" s="205">
        <v>24593</v>
      </c>
      <c r="E59" s="205"/>
    </row>
    <row r="60" spans="1:5" s="193" customFormat="1" ht="12" customHeight="1" thickBot="1">
      <c r="A60" s="81" t="s">
        <v>705</v>
      </c>
      <c r="B60" s="85" t="s">
        <v>700</v>
      </c>
      <c r="C60" s="204">
        <v>0</v>
      </c>
      <c r="D60" s="205">
        <v>1235225</v>
      </c>
      <c r="E60" s="205"/>
    </row>
    <row r="61" spans="1:5" s="193" customFormat="1" ht="12" customHeight="1" thickBot="1">
      <c r="A61" s="75" t="s">
        <v>100</v>
      </c>
      <c r="B61" s="76" t="s">
        <v>101</v>
      </c>
      <c r="C61" s="200">
        <f>+C5+C12+C18+C24+C32+C43+C49+C55</f>
        <v>1855230798</v>
      </c>
      <c r="D61" s="201">
        <f>+D5+D12+D18+D24+D32+D43+D49+D55</f>
        <v>4414405887</v>
      </c>
      <c r="E61" s="201">
        <f>+E5+E12+E18+E24+E32+E43+E49+E55</f>
        <v>3678810620.5999999</v>
      </c>
    </row>
    <row r="62" spans="1:5" s="193" customFormat="1" ht="12" customHeight="1" thickBot="1">
      <c r="A62" s="210" t="s">
        <v>102</v>
      </c>
      <c r="B62" s="86" t="s">
        <v>103</v>
      </c>
      <c r="C62" s="191">
        <f>SUM(C63:C65)</f>
        <v>0</v>
      </c>
      <c r="D62" s="192">
        <f>SUM(D63:D65)</f>
        <v>0</v>
      </c>
      <c r="E62" s="192">
        <f>SUM(E63:E65)</f>
        <v>0</v>
      </c>
    </row>
    <row r="63" spans="1:5" s="193" customFormat="1" ht="12" customHeight="1">
      <c r="A63" s="81" t="s">
        <v>104</v>
      </c>
      <c r="B63" s="79" t="s">
        <v>105</v>
      </c>
      <c r="C63" s="204"/>
      <c r="D63" s="205"/>
      <c r="E63" s="205"/>
    </row>
    <row r="64" spans="1:5" s="193" customFormat="1" ht="12" customHeight="1">
      <c r="A64" s="81" t="s">
        <v>106</v>
      </c>
      <c r="B64" s="82" t="s">
        <v>107</v>
      </c>
      <c r="C64" s="204">
        <v>0</v>
      </c>
      <c r="D64" s="205"/>
      <c r="E64" s="205"/>
    </row>
    <row r="65" spans="1:6" s="193" customFormat="1" ht="12" customHeight="1" thickBot="1">
      <c r="A65" s="81" t="s">
        <v>108</v>
      </c>
      <c r="B65" s="211" t="s">
        <v>329</v>
      </c>
      <c r="C65" s="204">
        <v>0</v>
      </c>
      <c r="D65" s="205"/>
      <c r="E65" s="205"/>
    </row>
    <row r="66" spans="1:6" s="193" customFormat="1" ht="12" customHeight="1" thickBot="1">
      <c r="A66" s="210" t="s">
        <v>110</v>
      </c>
      <c r="B66" s="86" t="s">
        <v>111</v>
      </c>
      <c r="C66" s="191">
        <f>SUM(C67:C70)</f>
        <v>150000000</v>
      </c>
      <c r="D66" s="192">
        <f>SUM(D67:D70)</f>
        <v>0</v>
      </c>
      <c r="E66" s="192">
        <f>SUM(E67:E70)</f>
        <v>0</v>
      </c>
    </row>
    <row r="67" spans="1:6" s="193" customFormat="1" ht="12" customHeight="1">
      <c r="A67" s="81" t="s">
        <v>112</v>
      </c>
      <c r="B67" s="79" t="s">
        <v>113</v>
      </c>
      <c r="C67" s="204">
        <v>150000000</v>
      </c>
      <c r="D67" s="205"/>
      <c r="E67" s="205"/>
    </row>
    <row r="68" spans="1:6" s="193" customFormat="1" ht="12" customHeight="1">
      <c r="A68" s="81" t="s">
        <v>114</v>
      </c>
      <c r="B68" s="82" t="s">
        <v>115</v>
      </c>
      <c r="C68" s="204"/>
      <c r="D68" s="205"/>
      <c r="E68" s="205"/>
    </row>
    <row r="69" spans="1:6" s="193" customFormat="1" ht="12" customHeight="1">
      <c r="A69" s="81" t="s">
        <v>116</v>
      </c>
      <c r="B69" s="82" t="s">
        <v>117</v>
      </c>
      <c r="C69" s="204"/>
      <c r="D69" s="205"/>
      <c r="E69" s="205"/>
    </row>
    <row r="70" spans="1:6" s="193" customFormat="1" ht="17.25" customHeight="1" thickBot="1">
      <c r="A70" s="81" t="s">
        <v>118</v>
      </c>
      <c r="B70" s="115" t="s">
        <v>119</v>
      </c>
      <c r="C70" s="204"/>
      <c r="D70" s="205"/>
      <c r="E70" s="205"/>
      <c r="F70" s="212"/>
    </row>
    <row r="71" spans="1:6" s="193" customFormat="1" ht="12" customHeight="1" thickBot="1">
      <c r="A71" s="210" t="s">
        <v>120</v>
      </c>
      <c r="B71" s="86" t="s">
        <v>121</v>
      </c>
      <c r="C71" s="191">
        <f>SUM(C72:C73)</f>
        <v>254611420</v>
      </c>
      <c r="D71" s="192">
        <f>SUM(D72:D73)</f>
        <v>212027868</v>
      </c>
      <c r="E71" s="192">
        <f>SUM(E72:E73)</f>
        <v>1702614858.3999999</v>
      </c>
    </row>
    <row r="72" spans="1:6" s="193" customFormat="1" ht="12" customHeight="1">
      <c r="A72" s="81" t="s">
        <v>122</v>
      </c>
      <c r="B72" s="79" t="s">
        <v>123</v>
      </c>
      <c r="C72" s="204">
        <v>254611420</v>
      </c>
      <c r="D72" s="205">
        <v>212027868</v>
      </c>
      <c r="E72" s="205">
        <f>'1.1.sz.mell.'!D72</f>
        <v>1702614858.3999999</v>
      </c>
    </row>
    <row r="73" spans="1:6" s="193" customFormat="1" ht="12" customHeight="1" thickBot="1">
      <c r="A73" s="81" t="s">
        <v>124</v>
      </c>
      <c r="B73" s="115" t="s">
        <v>125</v>
      </c>
      <c r="C73" s="204"/>
      <c r="D73" s="205"/>
      <c r="E73" s="205">
        <f>'1.1.sz.mell.'!D77</f>
        <v>0</v>
      </c>
    </row>
    <row r="74" spans="1:6" s="193" customFormat="1" ht="12" customHeight="1" thickBot="1">
      <c r="A74" s="210" t="s">
        <v>126</v>
      </c>
      <c r="B74" s="86" t="s">
        <v>127</v>
      </c>
      <c r="C74" s="191">
        <f>SUM(C75:C77)</f>
        <v>27765680</v>
      </c>
      <c r="D74" s="192">
        <f>SUM(D75:D77)</f>
        <v>30030251</v>
      </c>
      <c r="E74" s="192">
        <f>SUM(E75:E77)</f>
        <v>0</v>
      </c>
    </row>
    <row r="75" spans="1:6" s="193" customFormat="1" ht="12" customHeight="1">
      <c r="A75" s="81" t="s">
        <v>708</v>
      </c>
      <c r="B75" s="79" t="s">
        <v>128</v>
      </c>
      <c r="C75" s="204">
        <v>27765680</v>
      </c>
      <c r="D75" s="205">
        <v>30030251</v>
      </c>
      <c r="E75" s="205">
        <f>'1.1.sz.mell.'!D79</f>
        <v>0</v>
      </c>
    </row>
    <row r="76" spans="1:6" s="193" customFormat="1" ht="12" customHeight="1">
      <c r="A76" s="81" t="s">
        <v>709</v>
      </c>
      <c r="B76" s="82" t="s">
        <v>129</v>
      </c>
      <c r="C76" s="204">
        <v>0</v>
      </c>
      <c r="D76" s="205"/>
      <c r="E76" s="205">
        <f>'1.1.sz.mell.'!D80</f>
        <v>0</v>
      </c>
    </row>
    <row r="77" spans="1:6" s="193" customFormat="1" ht="12" customHeight="1" thickBot="1">
      <c r="A77" s="81" t="s">
        <v>710</v>
      </c>
      <c r="B77" s="85" t="s">
        <v>711</v>
      </c>
      <c r="C77" s="204"/>
      <c r="D77" s="205"/>
      <c r="E77" s="205"/>
    </row>
    <row r="78" spans="1:6" s="193" customFormat="1" ht="12" customHeight="1" thickBot="1">
      <c r="A78" s="210" t="s">
        <v>130</v>
      </c>
      <c r="B78" s="86" t="s">
        <v>131</v>
      </c>
      <c r="C78" s="191">
        <f>SUM(C79:C83)</f>
        <v>0</v>
      </c>
      <c r="D78" s="192">
        <f>SUM(D79:D83)</f>
        <v>0</v>
      </c>
      <c r="E78" s="192">
        <f>SUM(E79:E83)</f>
        <v>0</v>
      </c>
    </row>
    <row r="79" spans="1:6" s="193" customFormat="1" ht="12" customHeight="1">
      <c r="A79" s="213" t="s">
        <v>712</v>
      </c>
      <c r="B79" s="79" t="s">
        <v>1015</v>
      </c>
      <c r="C79" s="204"/>
      <c r="D79" s="205"/>
      <c r="E79" s="205"/>
    </row>
    <row r="80" spans="1:6" s="193" customFormat="1" ht="12" customHeight="1">
      <c r="A80" s="213" t="s">
        <v>713</v>
      </c>
      <c r="B80" s="82" t="s">
        <v>1016</v>
      </c>
      <c r="C80" s="204"/>
      <c r="D80" s="205"/>
      <c r="E80" s="205"/>
    </row>
    <row r="81" spans="1:7" s="193" customFormat="1" ht="12" customHeight="1">
      <c r="A81" s="213" t="s">
        <v>714</v>
      </c>
      <c r="B81" s="82" t="s">
        <v>1017</v>
      </c>
      <c r="C81" s="204"/>
      <c r="D81" s="205"/>
      <c r="E81" s="205"/>
    </row>
    <row r="82" spans="1:7" s="193" customFormat="1" ht="12" customHeight="1">
      <c r="A82" s="213" t="s">
        <v>715</v>
      </c>
      <c r="B82" s="85" t="s">
        <v>1018</v>
      </c>
      <c r="C82" s="204"/>
      <c r="D82" s="205"/>
      <c r="E82" s="205"/>
    </row>
    <row r="83" spans="1:7" s="193" customFormat="1" ht="12" customHeight="1" thickBot="1">
      <c r="A83" s="213" t="s">
        <v>716</v>
      </c>
      <c r="B83" s="85" t="s">
        <v>1019</v>
      </c>
      <c r="C83" s="204"/>
      <c r="D83" s="205"/>
      <c r="E83" s="205"/>
    </row>
    <row r="84" spans="1:7" s="193" customFormat="1" ht="12" customHeight="1" thickBot="1">
      <c r="A84" s="210" t="s">
        <v>134</v>
      </c>
      <c r="B84" s="86" t="s">
        <v>135</v>
      </c>
      <c r="C84" s="214"/>
      <c r="D84" s="215"/>
      <c r="E84" s="215"/>
    </row>
    <row r="85" spans="1:7" s="193" customFormat="1" ht="12" customHeight="1" thickBot="1">
      <c r="A85" s="210" t="s">
        <v>136</v>
      </c>
      <c r="B85" s="216" t="s">
        <v>137</v>
      </c>
      <c r="C85" s="200">
        <f>+C62+C66+C71+C74+C78+C84</f>
        <v>432377100</v>
      </c>
      <c r="D85" s="201">
        <f>+D62+D66+D71+D74+D78+D84</f>
        <v>242058119</v>
      </c>
      <c r="E85" s="201">
        <f>+E62+E66+E71+E74+E78+E84</f>
        <v>1702614858.3999999</v>
      </c>
    </row>
    <row r="86" spans="1:7" s="193" customFormat="1" ht="12" customHeight="1" thickBot="1">
      <c r="A86" s="217" t="s">
        <v>138</v>
      </c>
      <c r="B86" s="218" t="s">
        <v>139</v>
      </c>
      <c r="C86" s="200">
        <f>+C61+C85</f>
        <v>2287607898</v>
      </c>
      <c r="D86" s="201">
        <f>+D61+D85</f>
        <v>4656464006</v>
      </c>
      <c r="E86" s="201">
        <f>+E61+E85</f>
        <v>5381425479</v>
      </c>
    </row>
    <row r="87" spans="1:7" s="193" customFormat="1" ht="12" customHeight="1">
      <c r="A87" s="219"/>
      <c r="B87" s="220"/>
      <c r="C87" s="221"/>
      <c r="D87" s="222"/>
      <c r="E87" s="752"/>
    </row>
    <row r="88" spans="1:7" s="193" customFormat="1" ht="12" customHeight="1">
      <c r="A88" s="889" t="s">
        <v>140</v>
      </c>
      <c r="B88" s="889"/>
      <c r="C88" s="889"/>
      <c r="D88" s="889"/>
      <c r="E88" s="889"/>
    </row>
    <row r="89" spans="1:7" s="193" customFormat="1" ht="12" customHeight="1" thickBot="1">
      <c r="A89" s="890" t="s">
        <v>141</v>
      </c>
      <c r="B89" s="890"/>
      <c r="C89" s="433"/>
    </row>
    <row r="90" spans="1:7" s="193" customFormat="1" ht="24" customHeight="1" thickBot="1">
      <c r="A90" s="68" t="s">
        <v>330</v>
      </c>
      <c r="B90" s="69" t="s">
        <v>142</v>
      </c>
      <c r="C90" s="187" t="s">
        <v>1306</v>
      </c>
      <c r="D90" s="188" t="s">
        <v>1307</v>
      </c>
      <c r="E90" s="188" t="s">
        <v>1255</v>
      </c>
    </row>
    <row r="91" spans="1:7" s="193" customFormat="1" ht="12" customHeight="1" thickBot="1">
      <c r="A91" s="55">
        <v>1</v>
      </c>
      <c r="B91" s="102">
        <v>2</v>
      </c>
      <c r="C91" s="102">
        <v>4</v>
      </c>
      <c r="D91" s="103">
        <v>5</v>
      </c>
      <c r="E91" s="103">
        <v>5</v>
      </c>
    </row>
    <row r="92" spans="1:7" s="193" customFormat="1" ht="15" customHeight="1" thickBot="1">
      <c r="A92" s="104" t="s">
        <v>19</v>
      </c>
      <c r="B92" s="105" t="s">
        <v>143</v>
      </c>
      <c r="C92" s="223">
        <f>+C93+C94+C95+C96+C97</f>
        <v>1709343601</v>
      </c>
      <c r="D92" s="224">
        <f>+D93+D94+D95+D96+D97</f>
        <v>1910766521</v>
      </c>
      <c r="E92" s="224">
        <f>+E93+E94+E95+E96+E97</f>
        <v>1924638056</v>
      </c>
    </row>
    <row r="93" spans="1:7" s="193" customFormat="1" ht="12.95" customHeight="1">
      <c r="A93" s="107" t="s">
        <v>21</v>
      </c>
      <c r="B93" s="108" t="s">
        <v>144</v>
      </c>
      <c r="C93" s="225">
        <v>628733881</v>
      </c>
      <c r="D93" s="226">
        <v>627391796</v>
      </c>
      <c r="E93" s="226">
        <f>'1.1.sz.mell.'!D93</f>
        <v>656962000</v>
      </c>
    </row>
    <row r="94" spans="1:7" ht="16.5" customHeight="1">
      <c r="A94" s="81" t="s">
        <v>23</v>
      </c>
      <c r="B94" s="18" t="s">
        <v>145</v>
      </c>
      <c r="C94" s="196">
        <v>171257799</v>
      </c>
      <c r="D94" s="59">
        <v>148290927</v>
      </c>
      <c r="E94" s="59">
        <f>'1.1.sz.mell.'!D94</f>
        <v>139798000</v>
      </c>
      <c r="G94" s="193"/>
    </row>
    <row r="95" spans="1:7">
      <c r="A95" s="81" t="s">
        <v>25</v>
      </c>
      <c r="B95" s="18" t="s">
        <v>146</v>
      </c>
      <c r="C95" s="199">
        <v>626280285</v>
      </c>
      <c r="D95" s="116">
        <v>826339677</v>
      </c>
      <c r="E95" s="116">
        <f>'1.1.sz.mell.'!D95</f>
        <v>853500000</v>
      </c>
      <c r="G95" s="193"/>
    </row>
    <row r="96" spans="1:7" s="190" customFormat="1" ht="12" customHeight="1">
      <c r="A96" s="81" t="s">
        <v>27</v>
      </c>
      <c r="B96" s="110" t="s">
        <v>147</v>
      </c>
      <c r="C96" s="199">
        <v>19351713</v>
      </c>
      <c r="D96" s="116">
        <v>19027630</v>
      </c>
      <c r="E96" s="116">
        <f>'1.1.sz.mell.'!D96</f>
        <v>15219000</v>
      </c>
      <c r="G96" s="193"/>
    </row>
    <row r="97" spans="1:7" ht="12" customHeight="1" thickBot="1">
      <c r="A97" s="81" t="s">
        <v>148</v>
      </c>
      <c r="B97" s="111" t="s">
        <v>149</v>
      </c>
      <c r="C97" s="199">
        <v>263719923</v>
      </c>
      <c r="D97" s="116">
        <v>289716491</v>
      </c>
      <c r="E97" s="116">
        <f>'1.1.sz.mell.'!D97</f>
        <v>259159056</v>
      </c>
      <c r="G97" s="193"/>
    </row>
    <row r="98" spans="1:7" ht="12" customHeight="1" thickBot="1">
      <c r="A98" s="75" t="s">
        <v>32</v>
      </c>
      <c r="B98" s="23" t="s">
        <v>1055</v>
      </c>
      <c r="C98" s="192">
        <f>SUM(C99:C101)</f>
        <v>0</v>
      </c>
      <c r="D98" s="192">
        <f>SUM(D99:D101)</f>
        <v>0</v>
      </c>
      <c r="E98" s="192">
        <f>SUM(E99:E101)</f>
        <v>317043172</v>
      </c>
      <c r="G98" s="193"/>
    </row>
    <row r="99" spans="1:7" ht="12" customHeight="1">
      <c r="A99" s="78" t="s">
        <v>502</v>
      </c>
      <c r="B99" s="21" t="s">
        <v>155</v>
      </c>
      <c r="C99" s="194"/>
      <c r="D99" s="195"/>
      <c r="E99" s="195">
        <f>'1.1.sz.mell.'!D99</f>
        <v>15727457</v>
      </c>
      <c r="G99" s="193"/>
    </row>
    <row r="100" spans="1:7" ht="12" customHeight="1">
      <c r="A100" s="78" t="s">
        <v>503</v>
      </c>
      <c r="B100" s="512" t="s">
        <v>720</v>
      </c>
      <c r="C100" s="480"/>
      <c r="D100" s="481"/>
      <c r="E100" s="195">
        <f>'1.1.sz.mell.'!D100</f>
        <v>293315715</v>
      </c>
      <c r="G100" s="193"/>
    </row>
    <row r="101" spans="1:7" ht="12" customHeight="1" thickBot="1">
      <c r="A101" s="78" t="s">
        <v>504</v>
      </c>
      <c r="B101" s="114" t="s">
        <v>719</v>
      </c>
      <c r="C101" s="199"/>
      <c r="D101" s="116"/>
      <c r="E101" s="195">
        <f>'1.1.sz.mell.'!D101</f>
        <v>8000000</v>
      </c>
      <c r="G101" s="193"/>
    </row>
    <row r="102" spans="1:7" ht="12" customHeight="1" thickBot="1">
      <c r="A102" s="75" t="s">
        <v>44</v>
      </c>
      <c r="B102" s="113" t="s">
        <v>1058</v>
      </c>
      <c r="C102" s="191">
        <f>+C103+C105+C107</f>
        <v>177002524</v>
      </c>
      <c r="D102" s="192">
        <f>+D103+D105+D107</f>
        <v>1004672147</v>
      </c>
      <c r="E102" s="192">
        <f>+E103+E105+E107</f>
        <v>3099069000</v>
      </c>
      <c r="G102" s="193"/>
    </row>
    <row r="103" spans="1:7" ht="12" customHeight="1">
      <c r="A103" s="78" t="s">
        <v>1012</v>
      </c>
      <c r="B103" s="18" t="s">
        <v>150</v>
      </c>
      <c r="C103" s="194">
        <v>88361475</v>
      </c>
      <c r="D103" s="195">
        <v>180931760</v>
      </c>
      <c r="E103" s="195">
        <f>'1.1.sz.mell.'!D103</f>
        <v>2053810000</v>
      </c>
      <c r="G103" s="193"/>
    </row>
    <row r="104" spans="1:7" ht="12" customHeight="1">
      <c r="A104" s="78" t="s">
        <v>1013</v>
      </c>
      <c r="B104" s="114" t="s">
        <v>151</v>
      </c>
      <c r="C104" s="194"/>
      <c r="D104" s="195"/>
      <c r="E104" s="195">
        <f>'1.1.sz.mell.'!D104</f>
        <v>1993262000</v>
      </c>
      <c r="G104" s="193"/>
    </row>
    <row r="105" spans="1:7" ht="12" customHeight="1">
      <c r="A105" s="78" t="s">
        <v>1014</v>
      </c>
      <c r="B105" s="114" t="s">
        <v>152</v>
      </c>
      <c r="C105" s="196">
        <v>85491049</v>
      </c>
      <c r="D105" s="59">
        <v>823740387</v>
      </c>
      <c r="E105" s="195">
        <f>'1.1.sz.mell.'!D105</f>
        <v>1041259000</v>
      </c>
      <c r="G105" s="193"/>
    </row>
    <row r="106" spans="1:7" ht="12" customHeight="1">
      <c r="A106" s="78" t="s">
        <v>1056</v>
      </c>
      <c r="B106" s="114" t="s">
        <v>153</v>
      </c>
      <c r="C106" s="196"/>
      <c r="D106" s="59"/>
      <c r="E106" s="195">
        <f>'1.1.sz.mell.'!D106</f>
        <v>719852000</v>
      </c>
      <c r="G106" s="193"/>
    </row>
    <row r="107" spans="1:7" ht="12" customHeight="1" thickBot="1">
      <c r="A107" s="78" t="s">
        <v>1057</v>
      </c>
      <c r="B107" s="115" t="s">
        <v>154</v>
      </c>
      <c r="C107" s="196">
        <v>3150000</v>
      </c>
      <c r="D107" s="59"/>
      <c r="E107" s="195">
        <f>'1.1.sz.mell.'!D107</f>
        <v>4000000</v>
      </c>
      <c r="G107" s="193"/>
    </row>
    <row r="108" spans="1:7" ht="12" customHeight="1" thickBot="1">
      <c r="A108" s="75" t="s">
        <v>156</v>
      </c>
      <c r="B108" s="23" t="s">
        <v>157</v>
      </c>
      <c r="C108" s="191">
        <f>+C92+C102+C98</f>
        <v>1886346125</v>
      </c>
      <c r="D108" s="192">
        <f>+D92+D102+D98</f>
        <v>2915438668</v>
      </c>
      <c r="E108" s="192">
        <f>+E92+E102+E98</f>
        <v>5340750228</v>
      </c>
      <c r="G108" s="193"/>
    </row>
    <row r="109" spans="1:7" ht="12" customHeight="1" thickBot="1">
      <c r="A109" s="75" t="s">
        <v>58</v>
      </c>
      <c r="B109" s="23" t="s">
        <v>158</v>
      </c>
      <c r="C109" s="191">
        <f>+C110+C111+C112</f>
        <v>10644800</v>
      </c>
      <c r="D109" s="192">
        <f>+D110+D111+D112</f>
        <v>10644800</v>
      </c>
      <c r="E109" s="192">
        <f>+E110+E111+E112</f>
        <v>10645000</v>
      </c>
      <c r="G109" s="193"/>
    </row>
    <row r="110" spans="1:7" ht="12" customHeight="1">
      <c r="A110" s="78" t="s">
        <v>60</v>
      </c>
      <c r="B110" s="21" t="s">
        <v>159</v>
      </c>
      <c r="C110" s="196">
        <v>10644800</v>
      </c>
      <c r="D110" s="59">
        <v>10644800</v>
      </c>
      <c r="E110" s="59">
        <f>'1.1.sz.mell.'!D110</f>
        <v>10645000</v>
      </c>
      <c r="G110" s="193"/>
    </row>
    <row r="111" spans="1:7" ht="12" customHeight="1">
      <c r="A111" s="78" t="s">
        <v>62</v>
      </c>
      <c r="B111" s="21" t="s">
        <v>160</v>
      </c>
      <c r="C111" s="196">
        <v>0</v>
      </c>
      <c r="D111" s="59"/>
      <c r="E111" s="59"/>
      <c r="G111" s="193"/>
    </row>
    <row r="112" spans="1:7" ht="12" customHeight="1" thickBot="1">
      <c r="A112" s="112" t="s">
        <v>64</v>
      </c>
      <c r="B112" s="62" t="s">
        <v>161</v>
      </c>
      <c r="C112" s="196">
        <v>0</v>
      </c>
      <c r="D112" s="59"/>
      <c r="E112" s="59"/>
      <c r="G112" s="193"/>
    </row>
    <row r="113" spans="1:7" ht="12" customHeight="1" thickBot="1">
      <c r="A113" s="75" t="s">
        <v>80</v>
      </c>
      <c r="B113" s="23" t="s">
        <v>1237</v>
      </c>
      <c r="C113" s="191">
        <f>SUM(C114:C119)</f>
        <v>150000000</v>
      </c>
      <c r="D113" s="191">
        <f t="shared" ref="D113:E113" si="3">SUM(D114:D119)</f>
        <v>0</v>
      </c>
      <c r="E113" s="191">
        <f t="shared" si="3"/>
        <v>0</v>
      </c>
      <c r="G113" s="193"/>
    </row>
    <row r="114" spans="1:7" ht="12" customHeight="1">
      <c r="A114" s="78" t="s">
        <v>513</v>
      </c>
      <c r="B114" s="21" t="s">
        <v>1059</v>
      </c>
      <c r="C114" s="196"/>
      <c r="D114" s="59"/>
      <c r="E114" s="59"/>
      <c r="G114" s="193"/>
    </row>
    <row r="115" spans="1:7" ht="12" customHeight="1">
      <c r="A115" s="78" t="s">
        <v>514</v>
      </c>
      <c r="B115" s="21" t="s">
        <v>1060</v>
      </c>
      <c r="C115" s="196"/>
      <c r="D115" s="59"/>
      <c r="E115" s="59"/>
      <c r="G115" s="193"/>
    </row>
    <row r="116" spans="1:7" ht="12" customHeight="1">
      <c r="A116" s="78" t="s">
        <v>515</v>
      </c>
      <c r="B116" s="21" t="s">
        <v>1061</v>
      </c>
      <c r="C116" s="196">
        <v>150000000</v>
      </c>
      <c r="D116" s="59"/>
      <c r="E116" s="59"/>
      <c r="G116" s="193"/>
    </row>
    <row r="117" spans="1:7" ht="12" customHeight="1">
      <c r="A117" s="78" t="s">
        <v>516</v>
      </c>
      <c r="B117" s="21" t="s">
        <v>1062</v>
      </c>
      <c r="C117" s="196"/>
      <c r="D117" s="59"/>
      <c r="E117" s="59"/>
      <c r="G117" s="193"/>
    </row>
    <row r="118" spans="1:7" ht="12" customHeight="1">
      <c r="A118" s="78" t="s">
        <v>721</v>
      </c>
      <c r="B118" s="21" t="s">
        <v>1063</v>
      </c>
      <c r="C118" s="196"/>
      <c r="D118" s="59"/>
      <c r="E118" s="59"/>
      <c r="G118" s="193"/>
    </row>
    <row r="119" spans="1:7" ht="12" customHeight="1" thickBot="1">
      <c r="A119" s="78" t="s">
        <v>1065</v>
      </c>
      <c r="B119" s="62" t="s">
        <v>1064</v>
      </c>
      <c r="C119" s="196"/>
      <c r="D119" s="59"/>
      <c r="E119" s="59"/>
      <c r="G119" s="193"/>
    </row>
    <row r="120" spans="1:7" ht="12" customHeight="1" thickBot="1">
      <c r="A120" s="75" t="s">
        <v>163</v>
      </c>
      <c r="B120" s="23" t="s">
        <v>300</v>
      </c>
      <c r="C120" s="200">
        <f>+C121+C122+C124+C125</f>
        <v>28589105</v>
      </c>
      <c r="D120" s="201">
        <f>+D121+D122+D124+D125</f>
        <v>27765680</v>
      </c>
      <c r="E120" s="201">
        <f>+E121+E122+E124+E125</f>
        <v>30030251</v>
      </c>
      <c r="G120" s="193"/>
    </row>
    <row r="121" spans="1:7" ht="12" customHeight="1">
      <c r="A121" s="78" t="s">
        <v>689</v>
      </c>
      <c r="B121" s="21" t="s">
        <v>165</v>
      </c>
      <c r="C121" s="196"/>
      <c r="D121" s="59"/>
      <c r="E121" s="59"/>
      <c r="G121" s="193"/>
    </row>
    <row r="122" spans="1:7" ht="12" customHeight="1">
      <c r="A122" s="78" t="s">
        <v>690</v>
      </c>
      <c r="B122" s="21" t="s">
        <v>166</v>
      </c>
      <c r="C122" s="196">
        <v>28589105</v>
      </c>
      <c r="D122" s="59">
        <v>27765680</v>
      </c>
      <c r="E122" s="59">
        <f>'1.1.sz.mell.'!D122</f>
        <v>30030251</v>
      </c>
      <c r="G122" s="193"/>
    </row>
    <row r="123" spans="1:7" ht="12" customHeight="1">
      <c r="A123" s="78" t="s">
        <v>691</v>
      </c>
      <c r="B123" s="21" t="s">
        <v>1066</v>
      </c>
      <c r="C123" s="196"/>
      <c r="D123" s="59"/>
      <c r="E123" s="59"/>
      <c r="G123" s="193"/>
    </row>
    <row r="124" spans="1:7" ht="12" customHeight="1">
      <c r="A124" s="78" t="s">
        <v>692</v>
      </c>
      <c r="B124" s="21" t="s">
        <v>247</v>
      </c>
      <c r="C124" s="196"/>
      <c r="D124" s="59"/>
      <c r="E124" s="59"/>
      <c r="G124" s="193"/>
    </row>
    <row r="125" spans="1:7" ht="12" customHeight="1" thickBot="1">
      <c r="A125" s="78" t="s">
        <v>693</v>
      </c>
      <c r="B125" s="62" t="s">
        <v>1081</v>
      </c>
      <c r="C125" s="196"/>
      <c r="D125" s="59"/>
      <c r="E125" s="59"/>
      <c r="G125" s="193"/>
    </row>
    <row r="126" spans="1:7" ht="12" customHeight="1" thickBot="1">
      <c r="A126" s="75" t="s">
        <v>98</v>
      </c>
      <c r="B126" s="23" t="s">
        <v>1238</v>
      </c>
      <c r="C126" s="227">
        <f>+C127+C128+C130+C131</f>
        <v>0</v>
      </c>
      <c r="D126" s="228">
        <f>+D127+D128+D130+D131</f>
        <v>0</v>
      </c>
      <c r="E126" s="228">
        <f>+E127+E128+E130+E131</f>
        <v>0</v>
      </c>
      <c r="G126" s="193"/>
    </row>
    <row r="127" spans="1:7" ht="12" customHeight="1">
      <c r="A127" s="78" t="s">
        <v>701</v>
      </c>
      <c r="B127" s="21" t="s">
        <v>1067</v>
      </c>
      <c r="C127" s="196"/>
      <c r="D127" s="59"/>
      <c r="E127" s="59">
        <f>'1.1.sz.mell.'!D130</f>
        <v>0</v>
      </c>
      <c r="G127" s="193"/>
    </row>
    <row r="128" spans="1:7" ht="12" customHeight="1">
      <c r="A128" s="78" t="s">
        <v>702</v>
      </c>
      <c r="B128" s="21" t="s">
        <v>1068</v>
      </c>
      <c r="C128" s="196"/>
      <c r="D128" s="59"/>
      <c r="E128" s="59">
        <f>'1.1.sz.mell.'!D131</f>
        <v>0</v>
      </c>
      <c r="G128" s="193"/>
    </row>
    <row r="129" spans="1:7" ht="12" customHeight="1">
      <c r="A129" s="78" t="s">
        <v>703</v>
      </c>
      <c r="B129" s="21" t="s">
        <v>1069</v>
      </c>
      <c r="C129" s="196"/>
      <c r="D129" s="59"/>
      <c r="E129" s="59"/>
      <c r="G129" s="193"/>
    </row>
    <row r="130" spans="1:7" ht="12" customHeight="1">
      <c r="A130" s="78" t="s">
        <v>704</v>
      </c>
      <c r="B130" s="21" t="s">
        <v>1070</v>
      </c>
      <c r="C130" s="196"/>
      <c r="D130" s="59"/>
      <c r="E130" s="59">
        <f>'1.1.sz.mell.'!D132</f>
        <v>0</v>
      </c>
      <c r="G130" s="193"/>
    </row>
    <row r="131" spans="1:7" ht="12" customHeight="1" thickBot="1">
      <c r="A131" s="78" t="s">
        <v>705</v>
      </c>
      <c r="B131" s="62" t="s">
        <v>1071</v>
      </c>
      <c r="C131" s="196"/>
      <c r="D131" s="59"/>
      <c r="E131" s="59">
        <f>'1.1.sz.mell.'!D133</f>
        <v>0</v>
      </c>
      <c r="G131" s="193"/>
    </row>
    <row r="132" spans="1:7" ht="12" customHeight="1" thickBot="1">
      <c r="A132" s="75" t="s">
        <v>100</v>
      </c>
      <c r="B132" s="23" t="s">
        <v>168</v>
      </c>
      <c r="C132" s="229">
        <f>+C109+C113+C120+C126</f>
        <v>189233905</v>
      </c>
      <c r="D132" s="230">
        <f>+D109+D113+D120+D126</f>
        <v>38410480</v>
      </c>
      <c r="E132" s="230">
        <f>+E109+E113+E120+E126</f>
        <v>40675251</v>
      </c>
      <c r="G132" s="193"/>
    </row>
    <row r="133" spans="1:7" ht="12" customHeight="1" thickBot="1">
      <c r="A133" s="121" t="s">
        <v>169</v>
      </c>
      <c r="B133" s="122" t="s">
        <v>170</v>
      </c>
      <c r="C133" s="229">
        <f>+C108+C132</f>
        <v>2075580030</v>
      </c>
      <c r="D133" s="230">
        <f>+D108+D132</f>
        <v>2953849148</v>
      </c>
      <c r="E133" s="230">
        <f>+E108+E132</f>
        <v>5381425479</v>
      </c>
      <c r="G133" s="193"/>
    </row>
    <row r="134" spans="1:7" ht="12" customHeight="1"/>
    <row r="135" spans="1:7" ht="12" customHeight="1"/>
    <row r="136" spans="1:7" ht="12" customHeight="1"/>
    <row r="137" spans="1:7" ht="12" customHeight="1"/>
    <row r="138" spans="1:7" ht="12" customHeight="1"/>
    <row r="139" spans="1:7" ht="15" customHeight="1">
      <c r="C139" s="232"/>
      <c r="D139" s="232"/>
      <c r="E139" s="232"/>
    </row>
    <row r="140" spans="1:7" s="193" customFormat="1" ht="12.95" customHeight="1"/>
    <row r="144" spans="1:7" ht="16.5" customHeight="1"/>
    <row r="150" spans="6:6" s="231" customFormat="1">
      <c r="F150" s="186"/>
    </row>
    <row r="151" spans="6:6" s="231" customFormat="1">
      <c r="F151" s="186"/>
    </row>
    <row r="152" spans="6:6" s="231" customFormat="1">
      <c r="F152" s="186"/>
    </row>
    <row r="153" spans="6:6" s="231" customFormat="1">
      <c r="F153" s="186"/>
    </row>
  </sheetData>
  <mergeCells count="4">
    <mergeCell ref="A2:B2"/>
    <mergeCell ref="A89:B89"/>
    <mergeCell ref="A1:E1"/>
    <mergeCell ref="A88:E88"/>
  </mergeCells>
  <phoneticPr fontId="36" type="noConversion"/>
  <printOptions horizontalCentered="1"/>
  <pageMargins left="0.27559055118110237" right="0.27559055118110237" top="0.55118110236220474" bottom="0.31496062992125984" header="0.23622047244094491" footer="0.15748031496062992"/>
  <pageSetup paperSize="9" scale="75" fitToWidth="3" fitToHeight="2" orientation="portrait" r:id="rId1"/>
  <headerFooter alignWithMargins="0">
    <oddHeader>&amp;C&amp;"Times New Roman CE,Félkövér"&amp;12BONYHÁD VÁROS ÖNKORMÁNYZATA 2018. ÉVI KÖLTSÉGVETÉSÉNEK MÉRLEGE&amp;R&amp;"Times New Roman CE,Félkövér dőlt"8. melléklet</oddHeader>
  </headerFooter>
  <rowBreaks count="1" manualBreakCount="1">
    <brk id="86" max="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G228"/>
  <sheetViews>
    <sheetView view="pageBreakPreview" topLeftCell="A184" zoomScale="145" zoomScaleNormal="100" zoomScaleSheetLayoutView="145" workbookViewId="0">
      <selection activeCell="C214" sqref="C214"/>
    </sheetView>
  </sheetViews>
  <sheetFormatPr defaultColWidth="9.140625" defaultRowHeight="12.75"/>
  <cols>
    <col min="1" max="1" width="33.140625" style="265" customWidth="1"/>
    <col min="2" max="5" width="11.85546875" style="265" customWidth="1"/>
    <col min="6" max="6" width="9.140625" style="265"/>
    <col min="7" max="7" width="15.5703125" style="887" bestFit="1" customWidth="1"/>
    <col min="8" max="16384" width="9.140625" style="265"/>
  </cols>
  <sheetData>
    <row r="1" spans="1:5" ht="26.25" customHeight="1">
      <c r="A1" s="266" t="s">
        <v>331</v>
      </c>
      <c r="B1" s="933" t="s">
        <v>1338</v>
      </c>
      <c r="C1" s="934"/>
      <c r="D1" s="934"/>
      <c r="E1" s="934"/>
    </row>
    <row r="2" spans="1:5" ht="14.25" thickBot="1">
      <c r="A2" s="264"/>
      <c r="B2" s="264"/>
      <c r="C2" s="264"/>
      <c r="D2" s="935" t="s">
        <v>1234</v>
      </c>
      <c r="E2" s="935"/>
    </row>
    <row r="3" spans="1:5" ht="15" customHeight="1" thickBot="1">
      <c r="A3" s="267" t="s">
        <v>332</v>
      </c>
      <c r="B3" s="268" t="s">
        <v>1020</v>
      </c>
      <c r="C3" s="268" t="s">
        <v>1233</v>
      </c>
      <c r="D3" s="268" t="s">
        <v>1346</v>
      </c>
      <c r="E3" s="269" t="s">
        <v>271</v>
      </c>
    </row>
    <row r="4" spans="1:5">
      <c r="A4" s="270" t="s">
        <v>333</v>
      </c>
      <c r="B4" s="271"/>
      <c r="C4" s="271"/>
      <c r="D4" s="271"/>
      <c r="E4" s="272">
        <f>SUM(B4:D4)</f>
        <v>0</v>
      </c>
    </row>
    <row r="5" spans="1:5">
      <c r="A5" s="273" t="s">
        <v>334</v>
      </c>
      <c r="B5" s="274"/>
      <c r="C5" s="274"/>
      <c r="D5" s="274"/>
      <c r="E5" s="275">
        <f>SUM(B5:D5)</f>
        <v>0</v>
      </c>
    </row>
    <row r="6" spans="1:5">
      <c r="A6" s="276" t="s">
        <v>335</v>
      </c>
      <c r="B6" s="277">
        <v>223488000</v>
      </c>
      <c r="C6" s="277"/>
      <c r="D6" s="277"/>
      <c r="E6" s="278">
        <f>SUM(B6:D6)</f>
        <v>223488000</v>
      </c>
    </row>
    <row r="7" spans="1:5">
      <c r="A7" s="276" t="s">
        <v>336</v>
      </c>
      <c r="B7" s="277"/>
      <c r="C7" s="277"/>
      <c r="D7" s="277"/>
      <c r="E7" s="278">
        <f>SUM(B7:D7)</f>
        <v>0</v>
      </c>
    </row>
    <row r="8" spans="1:5">
      <c r="A8" s="276" t="s">
        <v>337</v>
      </c>
      <c r="B8" s="277"/>
      <c r="C8" s="277"/>
      <c r="D8" s="277"/>
      <c r="E8" s="278">
        <f>SUM(B8:D8)</f>
        <v>0</v>
      </c>
    </row>
    <row r="9" spans="1:5" ht="13.5" thickBot="1">
      <c r="A9" s="276" t="s">
        <v>338</v>
      </c>
      <c r="B9" s="277"/>
      <c r="C9" s="277"/>
      <c r="D9" s="277"/>
      <c r="E9" s="278"/>
    </row>
    <row r="10" spans="1:5" ht="13.5" thickBot="1">
      <c r="A10" s="281" t="s">
        <v>339</v>
      </c>
      <c r="B10" s="282">
        <f>B4+SUM(B6:B9)</f>
        <v>223488000</v>
      </c>
      <c r="C10" s="282">
        <f>C4+SUM(C6:C9)</f>
        <v>0</v>
      </c>
      <c r="D10" s="282">
        <f>D4+SUM(D6:D9)</f>
        <v>0</v>
      </c>
      <c r="E10" s="283">
        <f>E4+SUM(E6:E9)</f>
        <v>223488000</v>
      </c>
    </row>
    <row r="11" spans="1:5" ht="13.5" thickBot="1">
      <c r="A11" s="284"/>
      <c r="B11" s="284"/>
      <c r="C11" s="284"/>
      <c r="D11" s="284"/>
      <c r="E11" s="284"/>
    </row>
    <row r="12" spans="1:5" ht="15" customHeight="1" thickBot="1">
      <c r="A12" s="267" t="s">
        <v>340</v>
      </c>
      <c r="B12" s="268" t="s">
        <v>1020</v>
      </c>
      <c r="C12" s="268" t="s">
        <v>1233</v>
      </c>
      <c r="D12" s="268" t="s">
        <v>1346</v>
      </c>
      <c r="E12" s="269" t="s">
        <v>271</v>
      </c>
    </row>
    <row r="13" spans="1:5">
      <c r="A13" s="270" t="s">
        <v>341</v>
      </c>
      <c r="B13" s="271"/>
      <c r="C13" s="271"/>
      <c r="D13" s="271"/>
      <c r="E13" s="272">
        <f t="shared" ref="E13:E19" si="0">SUM(B13:D13)</f>
        <v>0</v>
      </c>
    </row>
    <row r="14" spans="1:5">
      <c r="A14" s="285" t="s">
        <v>342</v>
      </c>
      <c r="B14" s="277">
        <v>206633000</v>
      </c>
      <c r="C14" s="277"/>
      <c r="D14" s="277"/>
      <c r="E14" s="278">
        <f t="shared" si="0"/>
        <v>206633000</v>
      </c>
    </row>
    <row r="15" spans="1:5">
      <c r="A15" s="276" t="s">
        <v>343</v>
      </c>
      <c r="B15" s="277">
        <v>16855000</v>
      </c>
      <c r="C15" s="277"/>
      <c r="D15" s="277"/>
      <c r="E15" s="278">
        <f t="shared" si="0"/>
        <v>16855000</v>
      </c>
    </row>
    <row r="16" spans="1:5">
      <c r="A16" s="276" t="s">
        <v>344</v>
      </c>
      <c r="B16" s="277"/>
      <c r="C16" s="277"/>
      <c r="D16" s="277"/>
      <c r="E16" s="278">
        <f t="shared" si="0"/>
        <v>0</v>
      </c>
    </row>
    <row r="17" spans="1:5">
      <c r="A17" s="286"/>
      <c r="B17" s="277"/>
      <c r="C17" s="277"/>
      <c r="D17" s="277"/>
      <c r="E17" s="278">
        <f t="shared" si="0"/>
        <v>0</v>
      </c>
    </row>
    <row r="18" spans="1:5">
      <c r="A18" s="286"/>
      <c r="B18" s="277"/>
      <c r="C18" s="277"/>
      <c r="D18" s="277"/>
      <c r="E18" s="278">
        <f t="shared" si="0"/>
        <v>0</v>
      </c>
    </row>
    <row r="19" spans="1:5" ht="13.5" thickBot="1">
      <c r="A19" s="279"/>
      <c r="B19" s="280"/>
      <c r="C19" s="280"/>
      <c r="D19" s="280"/>
      <c r="E19" s="278">
        <f t="shared" si="0"/>
        <v>0</v>
      </c>
    </row>
    <row r="20" spans="1:5" ht="13.5" thickBot="1">
      <c r="A20" s="281" t="s">
        <v>319</v>
      </c>
      <c r="B20" s="282">
        <f>SUM(B13:B19)</f>
        <v>223488000</v>
      </c>
      <c r="C20" s="282">
        <f>SUM(C13:C19)</f>
        <v>0</v>
      </c>
      <c r="D20" s="282">
        <f>SUM(D13:D19)</f>
        <v>0</v>
      </c>
      <c r="E20" s="283">
        <f>SUM(E13:E19)</f>
        <v>223488000</v>
      </c>
    </row>
    <row r="21" spans="1:5">
      <c r="A21" s="264"/>
      <c r="B21" s="264"/>
      <c r="C21" s="264"/>
      <c r="D21" s="264"/>
      <c r="E21" s="264"/>
    </row>
    <row r="22" spans="1:5" ht="27.75" customHeight="1">
      <c r="A22" s="266" t="s">
        <v>331</v>
      </c>
      <c r="B22" s="933" t="s">
        <v>1339</v>
      </c>
      <c r="C22" s="934"/>
      <c r="D22" s="934"/>
      <c r="E22" s="934"/>
    </row>
    <row r="23" spans="1:5" ht="14.25" thickBot="1">
      <c r="A23" s="264"/>
      <c r="B23" s="264"/>
      <c r="C23" s="264"/>
      <c r="D23" s="935" t="s">
        <v>1234</v>
      </c>
      <c r="E23" s="935"/>
    </row>
    <row r="24" spans="1:5" ht="15" customHeight="1" thickBot="1">
      <c r="A24" s="267" t="s">
        <v>332</v>
      </c>
      <c r="B24" s="268" t="s">
        <v>1020</v>
      </c>
      <c r="C24" s="268" t="s">
        <v>1233</v>
      </c>
      <c r="D24" s="268" t="s">
        <v>1346</v>
      </c>
      <c r="E24" s="269" t="s">
        <v>271</v>
      </c>
    </row>
    <row r="25" spans="1:5">
      <c r="A25" s="270" t="s">
        <v>333</v>
      </c>
      <c r="B25" s="271"/>
      <c r="C25" s="271"/>
      <c r="D25" s="271"/>
      <c r="E25" s="272">
        <f>SUM(B25:D25)</f>
        <v>0</v>
      </c>
    </row>
    <row r="26" spans="1:5">
      <c r="A26" s="273" t="s">
        <v>334</v>
      </c>
      <c r="B26" s="274"/>
      <c r="C26" s="274"/>
      <c r="D26" s="274"/>
      <c r="E26" s="275">
        <f>SUM(B26:D26)</f>
        <v>0</v>
      </c>
    </row>
    <row r="27" spans="1:5">
      <c r="A27" s="276" t="s">
        <v>335</v>
      </c>
      <c r="B27" s="277">
        <v>57833000</v>
      </c>
      <c r="C27" s="277"/>
      <c r="D27" s="277"/>
      <c r="E27" s="278">
        <f>SUM(B27:D27)</f>
        <v>57833000</v>
      </c>
    </row>
    <row r="28" spans="1:5">
      <c r="A28" s="276" t="s">
        <v>336</v>
      </c>
      <c r="B28" s="277"/>
      <c r="C28" s="277"/>
      <c r="D28" s="277"/>
      <c r="E28" s="278">
        <f>SUM(B28:D28)</f>
        <v>0</v>
      </c>
    </row>
    <row r="29" spans="1:5">
      <c r="A29" s="276" t="s">
        <v>337</v>
      </c>
      <c r="B29" s="277"/>
      <c r="C29" s="277"/>
      <c r="D29" s="277"/>
      <c r="E29" s="278">
        <f>SUM(B29:D29)</f>
        <v>0</v>
      </c>
    </row>
    <row r="30" spans="1:5" ht="13.5" thickBot="1">
      <c r="A30" s="276" t="s">
        <v>338</v>
      </c>
      <c r="B30" s="277"/>
      <c r="C30" s="277"/>
      <c r="D30" s="277"/>
      <c r="E30" s="278"/>
    </row>
    <row r="31" spans="1:5" ht="13.5" thickBot="1">
      <c r="A31" s="281" t="s">
        <v>339</v>
      </c>
      <c r="B31" s="282">
        <f>B25+SUM(B27:B30)</f>
        <v>57833000</v>
      </c>
      <c r="C31" s="282">
        <f>C25+SUM(C27:C30)</f>
        <v>0</v>
      </c>
      <c r="D31" s="282">
        <f>D25+SUM(D27:D30)</f>
        <v>0</v>
      </c>
      <c r="E31" s="283">
        <f>E25+SUM(E27:E30)</f>
        <v>57833000</v>
      </c>
    </row>
    <row r="32" spans="1:5" ht="13.5" thickBot="1">
      <c r="A32" s="284"/>
      <c r="B32" s="284"/>
      <c r="C32" s="284"/>
      <c r="D32" s="284"/>
      <c r="E32" s="284"/>
    </row>
    <row r="33" spans="1:5" ht="15" customHeight="1" thickBot="1">
      <c r="A33" s="267" t="s">
        <v>340</v>
      </c>
      <c r="B33" s="268" t="s">
        <v>1020</v>
      </c>
      <c r="C33" s="268" t="s">
        <v>1233</v>
      </c>
      <c r="D33" s="268" t="s">
        <v>1346</v>
      </c>
      <c r="E33" s="269" t="s">
        <v>271</v>
      </c>
    </row>
    <row r="34" spans="1:5">
      <c r="A34" s="270" t="s">
        <v>341</v>
      </c>
      <c r="B34" s="271"/>
      <c r="C34" s="271"/>
      <c r="D34" s="271"/>
      <c r="E34" s="272">
        <f t="shared" ref="E34:E40" si="1">SUM(B34:D34)</f>
        <v>0</v>
      </c>
    </row>
    <row r="35" spans="1:5">
      <c r="A35" s="285" t="s">
        <v>342</v>
      </c>
      <c r="B35" s="277">
        <v>52377000</v>
      </c>
      <c r="C35" s="277"/>
      <c r="D35" s="277"/>
      <c r="E35" s="278">
        <f t="shared" si="1"/>
        <v>52377000</v>
      </c>
    </row>
    <row r="36" spans="1:5">
      <c r="A36" s="276" t="s">
        <v>343</v>
      </c>
      <c r="B36" s="277">
        <v>5456000</v>
      </c>
      <c r="C36" s="277"/>
      <c r="D36" s="277"/>
      <c r="E36" s="278">
        <f t="shared" si="1"/>
        <v>5456000</v>
      </c>
    </row>
    <row r="37" spans="1:5">
      <c r="A37" s="276" t="s">
        <v>344</v>
      </c>
      <c r="B37" s="277"/>
      <c r="C37" s="277"/>
      <c r="D37" s="277"/>
      <c r="E37" s="278">
        <f t="shared" si="1"/>
        <v>0</v>
      </c>
    </row>
    <row r="38" spans="1:5">
      <c r="A38" s="286"/>
      <c r="B38" s="277"/>
      <c r="C38" s="277"/>
      <c r="D38" s="277"/>
      <c r="E38" s="278">
        <f t="shared" si="1"/>
        <v>0</v>
      </c>
    </row>
    <row r="39" spans="1:5">
      <c r="A39" s="286"/>
      <c r="B39" s="277"/>
      <c r="C39" s="277"/>
      <c r="D39" s="277"/>
      <c r="E39" s="278">
        <f t="shared" si="1"/>
        <v>0</v>
      </c>
    </row>
    <row r="40" spans="1:5" ht="13.5" thickBot="1">
      <c r="A40" s="279"/>
      <c r="B40" s="280"/>
      <c r="C40" s="280"/>
      <c r="D40" s="280"/>
      <c r="E40" s="278">
        <f t="shared" si="1"/>
        <v>0</v>
      </c>
    </row>
    <row r="41" spans="1:5" ht="13.5" thickBot="1">
      <c r="A41" s="281" t="s">
        <v>319</v>
      </c>
      <c r="B41" s="282">
        <f>SUM(B34:B40)</f>
        <v>57833000</v>
      </c>
      <c r="C41" s="282">
        <f>SUM(C34:C40)</f>
        <v>0</v>
      </c>
      <c r="D41" s="282">
        <f>SUM(D34:D40)</f>
        <v>0</v>
      </c>
      <c r="E41" s="283">
        <f>SUM(E34:E40)</f>
        <v>57833000</v>
      </c>
    </row>
    <row r="42" spans="1:5">
      <c r="A42" s="264"/>
      <c r="B42" s="264"/>
      <c r="C42" s="264"/>
      <c r="D42" s="264"/>
      <c r="E42" s="264"/>
    </row>
    <row r="43" spans="1:5" ht="30" customHeight="1">
      <c r="A43" s="266" t="s">
        <v>331</v>
      </c>
      <c r="B43" s="933" t="s">
        <v>1342</v>
      </c>
      <c r="C43" s="934"/>
      <c r="D43" s="934"/>
      <c r="E43" s="934"/>
    </row>
    <row r="44" spans="1:5" ht="14.25" thickBot="1">
      <c r="A44" s="264"/>
      <c r="B44" s="264"/>
      <c r="C44" s="264"/>
      <c r="D44" s="935" t="s">
        <v>1234</v>
      </c>
      <c r="E44" s="935"/>
    </row>
    <row r="45" spans="1:5" ht="15" customHeight="1" thickBot="1">
      <c r="A45" s="267" t="s">
        <v>332</v>
      </c>
      <c r="B45" s="268" t="s">
        <v>1020</v>
      </c>
      <c r="C45" s="268" t="s">
        <v>1233</v>
      </c>
      <c r="D45" s="268" t="s">
        <v>1346</v>
      </c>
      <c r="E45" s="269" t="s">
        <v>271</v>
      </c>
    </row>
    <row r="46" spans="1:5">
      <c r="A46" s="270" t="s">
        <v>333</v>
      </c>
      <c r="B46" s="271"/>
      <c r="C46" s="271"/>
      <c r="D46" s="271"/>
      <c r="E46" s="272">
        <f>SUM(B46:D46)</f>
        <v>0</v>
      </c>
    </row>
    <row r="47" spans="1:5">
      <c r="A47" s="273" t="s">
        <v>334</v>
      </c>
      <c r="B47" s="274"/>
      <c r="C47" s="274"/>
      <c r="D47" s="274"/>
      <c r="E47" s="275">
        <f>SUM(B47:D47)</f>
        <v>0</v>
      </c>
    </row>
    <row r="48" spans="1:5">
      <c r="A48" s="276" t="s">
        <v>335</v>
      </c>
      <c r="B48" s="277">
        <v>67827000</v>
      </c>
      <c r="C48" s="277">
        <v>151374000</v>
      </c>
      <c r="D48" s="277"/>
      <c r="E48" s="278">
        <f>SUM(B48:D48)</f>
        <v>219201000</v>
      </c>
    </row>
    <row r="49" spans="1:5">
      <c r="A49" s="276" t="s">
        <v>336</v>
      </c>
      <c r="B49" s="277"/>
      <c r="C49" s="277"/>
      <c r="D49" s="277"/>
      <c r="E49" s="278">
        <f>SUM(B49:D49)</f>
        <v>0</v>
      </c>
    </row>
    <row r="50" spans="1:5">
      <c r="A50" s="276" t="s">
        <v>337</v>
      </c>
      <c r="B50" s="277"/>
      <c r="C50" s="277"/>
      <c r="D50" s="277"/>
      <c r="E50" s="278">
        <f>SUM(B50:D50)</f>
        <v>0</v>
      </c>
    </row>
    <row r="51" spans="1:5" ht="13.5" thickBot="1">
      <c r="A51" s="276" t="s">
        <v>338</v>
      </c>
      <c r="B51" s="277"/>
      <c r="C51" s="277"/>
      <c r="D51" s="277"/>
      <c r="E51" s="278"/>
    </row>
    <row r="52" spans="1:5" ht="13.5" thickBot="1">
      <c r="A52" s="281" t="s">
        <v>339</v>
      </c>
      <c r="B52" s="282">
        <f>B46+SUM(B48:B51)</f>
        <v>67827000</v>
      </c>
      <c r="C52" s="282">
        <f>C46+SUM(C48:C51)</f>
        <v>151374000</v>
      </c>
      <c r="D52" s="282">
        <f>D46+SUM(D48:D51)</f>
        <v>0</v>
      </c>
      <c r="E52" s="283">
        <f>E46+SUM(E48:E51)</f>
        <v>219201000</v>
      </c>
    </row>
    <row r="53" spans="1:5" ht="13.5" thickBot="1">
      <c r="A53" s="284"/>
      <c r="B53" s="284"/>
      <c r="C53" s="284"/>
      <c r="D53" s="284"/>
      <c r="E53" s="284"/>
    </row>
    <row r="54" spans="1:5" ht="15" customHeight="1" thickBot="1">
      <c r="A54" s="267" t="s">
        <v>340</v>
      </c>
      <c r="B54" s="268" t="s">
        <v>1020</v>
      </c>
      <c r="C54" s="268" t="s">
        <v>1233</v>
      </c>
      <c r="D54" s="268" t="s">
        <v>1346</v>
      </c>
      <c r="E54" s="269" t="s">
        <v>271</v>
      </c>
    </row>
    <row r="55" spans="1:5">
      <c r="A55" s="270" t="s">
        <v>341</v>
      </c>
      <c r="B55" s="271"/>
      <c r="C55" s="271"/>
      <c r="D55" s="271"/>
      <c r="E55" s="272">
        <f t="shared" ref="E55:E61" si="2">SUM(B55:D55)</f>
        <v>0</v>
      </c>
    </row>
    <row r="56" spans="1:5">
      <c r="A56" s="285" t="s">
        <v>342</v>
      </c>
      <c r="B56" s="277">
        <v>54514000</v>
      </c>
      <c r="C56" s="277">
        <v>151374000</v>
      </c>
      <c r="D56" s="277"/>
      <c r="E56" s="278">
        <f t="shared" si="2"/>
        <v>205888000</v>
      </c>
    </row>
    <row r="57" spans="1:5">
      <c r="A57" s="276" t="s">
        <v>343</v>
      </c>
      <c r="B57" s="277">
        <v>13313000</v>
      </c>
      <c r="C57" s="277"/>
      <c r="D57" s="277"/>
      <c r="E57" s="278">
        <f t="shared" si="2"/>
        <v>13313000</v>
      </c>
    </row>
    <row r="58" spans="1:5">
      <c r="A58" s="276" t="s">
        <v>344</v>
      </c>
      <c r="B58" s="277"/>
      <c r="C58" s="277"/>
      <c r="D58" s="277"/>
      <c r="E58" s="278">
        <f t="shared" si="2"/>
        <v>0</v>
      </c>
    </row>
    <row r="59" spans="1:5">
      <c r="A59" s="286"/>
      <c r="B59" s="277"/>
      <c r="C59" s="277"/>
      <c r="D59" s="277"/>
      <c r="E59" s="278">
        <f t="shared" si="2"/>
        <v>0</v>
      </c>
    </row>
    <row r="60" spans="1:5">
      <c r="A60" s="286"/>
      <c r="B60" s="277"/>
      <c r="C60" s="277"/>
      <c r="D60" s="277"/>
      <c r="E60" s="278">
        <f t="shared" si="2"/>
        <v>0</v>
      </c>
    </row>
    <row r="61" spans="1:5" ht="13.5" thickBot="1">
      <c r="A61" s="279"/>
      <c r="B61" s="280"/>
      <c r="C61" s="280"/>
      <c r="D61" s="280"/>
      <c r="E61" s="278">
        <f t="shared" si="2"/>
        <v>0</v>
      </c>
    </row>
    <row r="62" spans="1:5" ht="13.5" thickBot="1">
      <c r="A62" s="281" t="s">
        <v>319</v>
      </c>
      <c r="B62" s="282">
        <f>SUM(B55:B61)</f>
        <v>67827000</v>
      </c>
      <c r="C62" s="282">
        <f>SUM(C55:C61)</f>
        <v>151374000</v>
      </c>
      <c r="D62" s="282">
        <f>SUM(D55:D61)</f>
        <v>0</v>
      </c>
      <c r="E62" s="283">
        <f>SUM(E55:E61)</f>
        <v>219201000</v>
      </c>
    </row>
    <row r="63" spans="1:5">
      <c r="A63" s="264"/>
      <c r="B63" s="264"/>
      <c r="C63" s="264"/>
      <c r="D63" s="264"/>
      <c r="E63" s="264"/>
    </row>
    <row r="64" spans="1:5" ht="15.75">
      <c r="A64" s="266" t="s">
        <v>331</v>
      </c>
      <c r="B64" s="936" t="s">
        <v>1341</v>
      </c>
      <c r="C64" s="937"/>
      <c r="D64" s="937"/>
      <c r="E64" s="937"/>
    </row>
    <row r="65" spans="1:5" ht="14.25" thickBot="1">
      <c r="A65" s="264"/>
      <c r="B65" s="264"/>
      <c r="C65" s="264"/>
      <c r="D65" s="935" t="s">
        <v>1234</v>
      </c>
      <c r="E65" s="935"/>
    </row>
    <row r="66" spans="1:5" ht="15" customHeight="1" thickBot="1">
      <c r="A66" s="267" t="s">
        <v>332</v>
      </c>
      <c r="B66" s="268" t="s">
        <v>1020</v>
      </c>
      <c r="C66" s="268" t="s">
        <v>1233</v>
      </c>
      <c r="D66" s="268" t="s">
        <v>1346</v>
      </c>
      <c r="E66" s="269" t="s">
        <v>271</v>
      </c>
    </row>
    <row r="67" spans="1:5">
      <c r="A67" s="270" t="s">
        <v>333</v>
      </c>
      <c r="B67" s="271"/>
      <c r="C67" s="271"/>
      <c r="D67" s="271"/>
      <c r="E67" s="272">
        <f>SUM(B67:D67)</f>
        <v>0</v>
      </c>
    </row>
    <row r="68" spans="1:5">
      <c r="A68" s="273" t="s">
        <v>334</v>
      </c>
      <c r="B68" s="274"/>
      <c r="C68" s="274"/>
      <c r="D68" s="274"/>
      <c r="E68" s="275">
        <f>SUM(B68:D68)</f>
        <v>0</v>
      </c>
    </row>
    <row r="69" spans="1:5">
      <c r="A69" s="276" t="s">
        <v>335</v>
      </c>
      <c r="B69" s="277">
        <v>89171000</v>
      </c>
      <c r="C69" s="277"/>
      <c r="D69" s="277"/>
      <c r="E69" s="278">
        <f>SUM(B69:D69)</f>
        <v>89171000</v>
      </c>
    </row>
    <row r="70" spans="1:5">
      <c r="A70" s="276" t="s">
        <v>336</v>
      </c>
      <c r="B70" s="277"/>
      <c r="C70" s="277"/>
      <c r="D70" s="277"/>
      <c r="E70" s="278">
        <f>SUM(B70:D70)</f>
        <v>0</v>
      </c>
    </row>
    <row r="71" spans="1:5">
      <c r="A71" s="276" t="s">
        <v>337</v>
      </c>
      <c r="B71" s="277"/>
      <c r="C71" s="277"/>
      <c r="D71" s="277"/>
      <c r="E71" s="278">
        <f>SUM(B71:D71)</f>
        <v>0</v>
      </c>
    </row>
    <row r="72" spans="1:5" ht="13.5" thickBot="1">
      <c r="A72" s="276" t="s">
        <v>338</v>
      </c>
      <c r="B72" s="277"/>
      <c r="C72" s="277"/>
      <c r="D72" s="277"/>
      <c r="E72" s="278"/>
    </row>
    <row r="73" spans="1:5" ht="13.5" thickBot="1">
      <c r="A73" s="281" t="s">
        <v>339</v>
      </c>
      <c r="B73" s="282">
        <f>B67+SUM(B69:B72)</f>
        <v>89171000</v>
      </c>
      <c r="C73" s="282">
        <f>C67+SUM(C69:C72)</f>
        <v>0</v>
      </c>
      <c r="D73" s="282">
        <f>D67+SUM(D69:D72)</f>
        <v>0</v>
      </c>
      <c r="E73" s="283">
        <f>E67+SUM(E69:E72)</f>
        <v>89171000</v>
      </c>
    </row>
    <row r="74" spans="1:5" ht="13.5" thickBot="1">
      <c r="A74" s="284"/>
      <c r="B74" s="284"/>
      <c r="C74" s="284"/>
      <c r="D74" s="284"/>
      <c r="E74" s="284"/>
    </row>
    <row r="75" spans="1:5" ht="15" customHeight="1" thickBot="1">
      <c r="A75" s="267" t="s">
        <v>340</v>
      </c>
      <c r="B75" s="268" t="s">
        <v>1020</v>
      </c>
      <c r="C75" s="268" t="s">
        <v>1233</v>
      </c>
      <c r="D75" s="268" t="s">
        <v>1346</v>
      </c>
      <c r="E75" s="269" t="s">
        <v>271</v>
      </c>
    </row>
    <row r="76" spans="1:5">
      <c r="A76" s="270" t="s">
        <v>341</v>
      </c>
      <c r="B76" s="271"/>
      <c r="C76" s="271"/>
      <c r="D76" s="271"/>
      <c r="E76" s="272">
        <f t="shared" ref="E76:E82" si="3">SUM(B76:D76)</f>
        <v>0</v>
      </c>
    </row>
    <row r="77" spans="1:5">
      <c r="A77" s="285" t="s">
        <v>342</v>
      </c>
      <c r="B77" s="277">
        <v>57028000</v>
      </c>
      <c r="C77" s="277"/>
      <c r="D77" s="277"/>
      <c r="E77" s="278">
        <f t="shared" si="3"/>
        <v>57028000</v>
      </c>
    </row>
    <row r="78" spans="1:5">
      <c r="A78" s="276" t="s">
        <v>343</v>
      </c>
      <c r="B78" s="277">
        <v>32143000</v>
      </c>
      <c r="C78" s="277"/>
      <c r="D78" s="277"/>
      <c r="E78" s="278">
        <f t="shared" si="3"/>
        <v>32143000</v>
      </c>
    </row>
    <row r="79" spans="1:5">
      <c r="A79" s="276" t="s">
        <v>344</v>
      </c>
      <c r="B79" s="277"/>
      <c r="C79" s="277"/>
      <c r="D79" s="277"/>
      <c r="E79" s="278">
        <f t="shared" si="3"/>
        <v>0</v>
      </c>
    </row>
    <row r="80" spans="1:5">
      <c r="A80" s="286"/>
      <c r="B80" s="277"/>
      <c r="C80" s="277"/>
      <c r="D80" s="277"/>
      <c r="E80" s="278">
        <f t="shared" si="3"/>
        <v>0</v>
      </c>
    </row>
    <row r="81" spans="1:5">
      <c r="A81" s="286"/>
      <c r="B81" s="277"/>
      <c r="C81" s="277"/>
      <c r="D81" s="277"/>
      <c r="E81" s="278">
        <f t="shared" si="3"/>
        <v>0</v>
      </c>
    </row>
    <row r="82" spans="1:5" ht="13.5" thickBot="1">
      <c r="A82" s="279"/>
      <c r="B82" s="280"/>
      <c r="C82" s="280"/>
      <c r="D82" s="280"/>
      <c r="E82" s="278">
        <f t="shared" si="3"/>
        <v>0</v>
      </c>
    </row>
    <row r="83" spans="1:5" ht="13.5" thickBot="1">
      <c r="A83" s="281" t="s">
        <v>319</v>
      </c>
      <c r="B83" s="282">
        <f>SUM(B76:B82)</f>
        <v>89171000</v>
      </c>
      <c r="C83" s="282">
        <f>SUM(C76:C82)</f>
        <v>0</v>
      </c>
      <c r="D83" s="282">
        <f>SUM(D76:D82)</f>
        <v>0</v>
      </c>
      <c r="E83" s="283">
        <f>SUM(E76:E82)</f>
        <v>89171000</v>
      </c>
    </row>
    <row r="84" spans="1:5">
      <c r="A84" s="264"/>
      <c r="B84" s="264"/>
      <c r="C84" s="264"/>
      <c r="D84" s="264"/>
      <c r="E84" s="264"/>
    </row>
    <row r="85" spans="1:5" ht="25.5" customHeight="1">
      <c r="A85" s="266" t="s">
        <v>331</v>
      </c>
      <c r="B85" s="938" t="s">
        <v>1340</v>
      </c>
      <c r="C85" s="938"/>
      <c r="D85" s="938"/>
      <c r="E85" s="938"/>
    </row>
    <row r="86" spans="1:5" ht="14.25" thickBot="1">
      <c r="A86" s="264"/>
      <c r="B86" s="264"/>
      <c r="C86" s="264"/>
      <c r="D86" s="935" t="s">
        <v>1234</v>
      </c>
      <c r="E86" s="935"/>
    </row>
    <row r="87" spans="1:5" ht="15" customHeight="1" thickBot="1">
      <c r="A87" s="267" t="s">
        <v>332</v>
      </c>
      <c r="B87" s="268" t="s">
        <v>1020</v>
      </c>
      <c r="C87" s="268" t="s">
        <v>1233</v>
      </c>
      <c r="D87" s="268" t="s">
        <v>1346</v>
      </c>
      <c r="E87" s="269" t="s">
        <v>271</v>
      </c>
    </row>
    <row r="88" spans="1:5">
      <c r="A88" s="270" t="s">
        <v>333</v>
      </c>
      <c r="B88" s="271"/>
      <c r="C88" s="271"/>
      <c r="D88" s="271"/>
      <c r="E88" s="272">
        <f>SUM(B88:D88)</f>
        <v>0</v>
      </c>
    </row>
    <row r="89" spans="1:5">
      <c r="A89" s="273" t="s">
        <v>334</v>
      </c>
      <c r="B89" s="274"/>
      <c r="C89" s="274"/>
      <c r="D89" s="274"/>
      <c r="E89" s="275">
        <f>SUM(B89:D89)</f>
        <v>0</v>
      </c>
    </row>
    <row r="90" spans="1:5">
      <c r="A90" s="276" t="s">
        <v>335</v>
      </c>
      <c r="B90" s="277">
        <v>235523000</v>
      </c>
      <c r="C90" s="277">
        <v>90606000</v>
      </c>
      <c r="D90" s="277"/>
      <c r="E90" s="278">
        <f>SUM(B90:D90)</f>
        <v>326129000</v>
      </c>
    </row>
    <row r="91" spans="1:5">
      <c r="A91" s="276" t="s">
        <v>336</v>
      </c>
      <c r="B91" s="277"/>
      <c r="C91" s="277"/>
      <c r="D91" s="277"/>
      <c r="E91" s="278">
        <f>SUM(B91:D91)</f>
        <v>0</v>
      </c>
    </row>
    <row r="92" spans="1:5">
      <c r="A92" s="276" t="s">
        <v>337</v>
      </c>
      <c r="B92" s="277"/>
      <c r="C92" s="277"/>
      <c r="D92" s="277"/>
      <c r="E92" s="278">
        <f>SUM(B92:D92)</f>
        <v>0</v>
      </c>
    </row>
    <row r="93" spans="1:5" ht="13.5" thickBot="1">
      <c r="A93" s="276" t="s">
        <v>338</v>
      </c>
      <c r="B93" s="277"/>
      <c r="C93" s="277"/>
      <c r="D93" s="277"/>
      <c r="E93" s="278"/>
    </row>
    <row r="94" spans="1:5" ht="13.5" thickBot="1">
      <c r="A94" s="281" t="s">
        <v>339</v>
      </c>
      <c r="B94" s="282">
        <f>B88+SUM(B90:B93)</f>
        <v>235523000</v>
      </c>
      <c r="C94" s="282">
        <f>C88+SUM(C90:C93)</f>
        <v>90606000</v>
      </c>
      <c r="D94" s="282">
        <f>D88+SUM(D90:D93)</f>
        <v>0</v>
      </c>
      <c r="E94" s="283">
        <f>E88+SUM(E90:E93)</f>
        <v>326129000</v>
      </c>
    </row>
    <row r="95" spans="1:5" ht="13.5" thickBot="1">
      <c r="A95" s="284"/>
      <c r="B95" s="284"/>
      <c r="C95" s="284"/>
      <c r="D95" s="284"/>
      <c r="E95" s="284"/>
    </row>
    <row r="96" spans="1:5" ht="15" customHeight="1" thickBot="1">
      <c r="A96" s="267" t="s">
        <v>340</v>
      </c>
      <c r="B96" s="268" t="s">
        <v>1020</v>
      </c>
      <c r="C96" s="268" t="s">
        <v>1233</v>
      </c>
      <c r="D96" s="268" t="s">
        <v>1346</v>
      </c>
      <c r="E96" s="269" t="s">
        <v>271</v>
      </c>
    </row>
    <row r="97" spans="1:5">
      <c r="A97" s="270" t="s">
        <v>341</v>
      </c>
      <c r="B97" s="271"/>
      <c r="C97" s="271"/>
      <c r="D97" s="271"/>
      <c r="E97" s="272">
        <f t="shared" ref="E97:E103" si="4">SUM(B97:D97)</f>
        <v>0</v>
      </c>
    </row>
    <row r="98" spans="1:5">
      <c r="A98" s="285" t="s">
        <v>342</v>
      </c>
      <c r="B98" s="277">
        <v>220012000</v>
      </c>
      <c r="C98" s="277">
        <v>90606000</v>
      </c>
      <c r="D98" s="277"/>
      <c r="E98" s="278">
        <f t="shared" si="4"/>
        <v>310618000</v>
      </c>
    </row>
    <row r="99" spans="1:5">
      <c r="A99" s="276" t="s">
        <v>343</v>
      </c>
      <c r="B99" s="277">
        <v>15511000</v>
      </c>
      <c r="C99" s="277"/>
      <c r="D99" s="277"/>
      <c r="E99" s="278">
        <f t="shared" si="4"/>
        <v>15511000</v>
      </c>
    </row>
    <row r="100" spans="1:5">
      <c r="A100" s="276" t="s">
        <v>344</v>
      </c>
      <c r="B100" s="277"/>
      <c r="C100" s="277"/>
      <c r="D100" s="277"/>
      <c r="E100" s="278">
        <f t="shared" si="4"/>
        <v>0</v>
      </c>
    </row>
    <row r="101" spans="1:5">
      <c r="A101" s="286"/>
      <c r="B101" s="277"/>
      <c r="C101" s="277"/>
      <c r="D101" s="277"/>
      <c r="E101" s="278">
        <f t="shared" si="4"/>
        <v>0</v>
      </c>
    </row>
    <row r="102" spans="1:5">
      <c r="A102" s="286"/>
      <c r="B102" s="277"/>
      <c r="C102" s="277"/>
      <c r="D102" s="277"/>
      <c r="E102" s="278">
        <f t="shared" si="4"/>
        <v>0</v>
      </c>
    </row>
    <row r="103" spans="1:5" ht="13.5" thickBot="1">
      <c r="A103" s="279"/>
      <c r="B103" s="280"/>
      <c r="C103" s="280"/>
      <c r="D103" s="280"/>
      <c r="E103" s="278">
        <f t="shared" si="4"/>
        <v>0</v>
      </c>
    </row>
    <row r="104" spans="1:5" ht="13.5" thickBot="1">
      <c r="A104" s="281" t="s">
        <v>319</v>
      </c>
      <c r="B104" s="282">
        <f>SUM(B97:B103)</f>
        <v>235523000</v>
      </c>
      <c r="C104" s="282">
        <f>SUM(C97:C103)</f>
        <v>90606000</v>
      </c>
      <c r="D104" s="282">
        <f>SUM(D97:D103)</f>
        <v>0</v>
      </c>
      <c r="E104" s="283">
        <f>SUM(E97:E103)</f>
        <v>326129000</v>
      </c>
    </row>
    <row r="105" spans="1:5">
      <c r="A105" s="264"/>
      <c r="B105" s="264"/>
      <c r="C105" s="264"/>
      <c r="D105" s="264"/>
      <c r="E105" s="264"/>
    </row>
    <row r="106" spans="1:5" ht="27.75" customHeight="1">
      <c r="A106" s="266" t="s">
        <v>331</v>
      </c>
      <c r="B106" s="933" t="s">
        <v>1343</v>
      </c>
      <c r="C106" s="934"/>
      <c r="D106" s="934"/>
      <c r="E106" s="934"/>
    </row>
    <row r="107" spans="1:5" ht="14.25" thickBot="1">
      <c r="A107" s="264"/>
      <c r="B107" s="264"/>
      <c r="C107" s="264"/>
      <c r="D107" s="935" t="s">
        <v>1234</v>
      </c>
      <c r="E107" s="935"/>
    </row>
    <row r="108" spans="1:5" ht="15" customHeight="1" thickBot="1">
      <c r="A108" s="267" t="s">
        <v>332</v>
      </c>
      <c r="B108" s="268" t="s">
        <v>1020</v>
      </c>
      <c r="C108" s="268" t="s">
        <v>1233</v>
      </c>
      <c r="D108" s="268" t="s">
        <v>1346</v>
      </c>
      <c r="E108" s="269" t="s">
        <v>271</v>
      </c>
    </row>
    <row r="109" spans="1:5">
      <c r="A109" s="270" t="s">
        <v>333</v>
      </c>
      <c r="B109" s="271"/>
      <c r="C109" s="271"/>
      <c r="D109" s="271"/>
      <c r="E109" s="272">
        <f>SUM(B109:D109)</f>
        <v>0</v>
      </c>
    </row>
    <row r="110" spans="1:5">
      <c r="A110" s="273" t="s">
        <v>334</v>
      </c>
      <c r="B110" s="274"/>
      <c r="C110" s="274"/>
      <c r="D110" s="274"/>
      <c r="E110" s="275">
        <f>SUM(B110:D110)</f>
        <v>0</v>
      </c>
    </row>
    <row r="111" spans="1:5">
      <c r="A111" s="276" t="s">
        <v>335</v>
      </c>
      <c r="B111" s="277"/>
      <c r="C111" s="277"/>
      <c r="D111" s="277"/>
      <c r="E111" s="278">
        <f>SUM(B111:D111)</f>
        <v>0</v>
      </c>
    </row>
    <row r="112" spans="1:5">
      <c r="A112" s="276" t="s">
        <v>336</v>
      </c>
      <c r="B112" s="277"/>
      <c r="C112" s="277"/>
      <c r="D112" s="277"/>
      <c r="E112" s="278">
        <f>SUM(B112:D112)</f>
        <v>0</v>
      </c>
    </row>
    <row r="113" spans="1:5">
      <c r="A113" s="276" t="s">
        <v>337</v>
      </c>
      <c r="B113" s="277"/>
      <c r="C113" s="277"/>
      <c r="D113" s="277"/>
      <c r="E113" s="278">
        <f>SUM(B113:D113)</f>
        <v>0</v>
      </c>
    </row>
    <row r="114" spans="1:5" ht="13.5" thickBot="1">
      <c r="A114" s="276" t="s">
        <v>338</v>
      </c>
      <c r="B114" s="277"/>
      <c r="C114" s="277"/>
      <c r="D114" s="277"/>
      <c r="E114" s="278"/>
    </row>
    <row r="115" spans="1:5" ht="13.5" thickBot="1">
      <c r="A115" s="281" t="s">
        <v>339</v>
      </c>
      <c r="B115" s="282">
        <f>B109+SUM(B111:B114)</f>
        <v>0</v>
      </c>
      <c r="C115" s="282">
        <f>C109+SUM(C111:C114)</f>
        <v>0</v>
      </c>
      <c r="D115" s="282">
        <f>D109+SUM(D111:D114)</f>
        <v>0</v>
      </c>
      <c r="E115" s="283">
        <f>E109+SUM(E111:E114)</f>
        <v>0</v>
      </c>
    </row>
    <row r="116" spans="1:5" ht="13.5" thickBot="1">
      <c r="A116" s="284"/>
      <c r="B116" s="284"/>
      <c r="C116" s="284"/>
      <c r="D116" s="284"/>
      <c r="E116" s="284"/>
    </row>
    <row r="117" spans="1:5" ht="15" customHeight="1" thickBot="1">
      <c r="A117" s="267" t="s">
        <v>340</v>
      </c>
      <c r="B117" s="268" t="s">
        <v>1020</v>
      </c>
      <c r="C117" s="268" t="s">
        <v>1233</v>
      </c>
      <c r="D117" s="268" t="s">
        <v>1346</v>
      </c>
      <c r="E117" s="269" t="s">
        <v>271</v>
      </c>
    </row>
    <row r="118" spans="1:5">
      <c r="A118" s="270" t="s">
        <v>341</v>
      </c>
      <c r="B118" s="271">
        <v>1967000</v>
      </c>
      <c r="C118" s="271">
        <v>3508000</v>
      </c>
      <c r="D118" s="271"/>
      <c r="E118" s="272">
        <f t="shared" ref="E118:E124" si="5">SUM(B118:D118)</f>
        <v>5475000</v>
      </c>
    </row>
    <row r="119" spans="1:5">
      <c r="A119" s="285" t="s">
        <v>342</v>
      </c>
      <c r="B119" s="277"/>
      <c r="C119" s="277"/>
      <c r="D119" s="277"/>
      <c r="E119" s="278">
        <f t="shared" si="5"/>
        <v>0</v>
      </c>
    </row>
    <row r="120" spans="1:5">
      <c r="A120" s="276" t="s">
        <v>343</v>
      </c>
      <c r="B120" s="277"/>
      <c r="C120" s="277"/>
      <c r="D120" s="277"/>
      <c r="E120" s="278">
        <f t="shared" si="5"/>
        <v>0</v>
      </c>
    </row>
    <row r="121" spans="1:5">
      <c r="A121" s="276" t="s">
        <v>344</v>
      </c>
      <c r="B121" s="277"/>
      <c r="C121" s="277"/>
      <c r="D121" s="277"/>
      <c r="E121" s="278">
        <f t="shared" si="5"/>
        <v>0</v>
      </c>
    </row>
    <row r="122" spans="1:5">
      <c r="A122" s="286"/>
      <c r="B122" s="277"/>
      <c r="C122" s="277"/>
      <c r="D122" s="277"/>
      <c r="E122" s="278">
        <f t="shared" si="5"/>
        <v>0</v>
      </c>
    </row>
    <row r="123" spans="1:5">
      <c r="A123" s="286"/>
      <c r="B123" s="277"/>
      <c r="C123" s="277"/>
      <c r="D123" s="277"/>
      <c r="E123" s="278">
        <f t="shared" si="5"/>
        <v>0</v>
      </c>
    </row>
    <row r="124" spans="1:5" ht="13.5" thickBot="1">
      <c r="A124" s="279"/>
      <c r="B124" s="280"/>
      <c r="C124" s="280"/>
      <c r="D124" s="280"/>
      <c r="E124" s="278">
        <f t="shared" si="5"/>
        <v>0</v>
      </c>
    </row>
    <row r="125" spans="1:5" ht="13.5" thickBot="1">
      <c r="A125" s="281" t="s">
        <v>319</v>
      </c>
      <c r="B125" s="282">
        <f>SUM(B118:B124)</f>
        <v>1967000</v>
      </c>
      <c r="C125" s="282">
        <f>SUM(C118:C124)</f>
        <v>3508000</v>
      </c>
      <c r="D125" s="282">
        <f>SUM(D118:D124)</f>
        <v>0</v>
      </c>
      <c r="E125" s="283">
        <f>SUM(E118:E124)</f>
        <v>5475000</v>
      </c>
    </row>
    <row r="126" spans="1:5" ht="15.75">
      <c r="A126" s="266" t="s">
        <v>331</v>
      </c>
      <c r="B126" s="936" t="s">
        <v>1344</v>
      </c>
      <c r="C126" s="937"/>
      <c r="D126" s="937"/>
      <c r="E126" s="937"/>
    </row>
    <row r="127" spans="1:5" ht="14.25" thickBot="1">
      <c r="A127" s="264"/>
      <c r="B127" s="264"/>
      <c r="C127" s="264"/>
      <c r="D127" s="935" t="s">
        <v>1234</v>
      </c>
      <c r="E127" s="935"/>
    </row>
    <row r="128" spans="1:5" ht="15" customHeight="1" thickBot="1">
      <c r="A128" s="267" t="s">
        <v>332</v>
      </c>
      <c r="B128" s="268" t="s">
        <v>1020</v>
      </c>
      <c r="C128" s="268" t="s">
        <v>1233</v>
      </c>
      <c r="D128" s="268" t="s">
        <v>1346</v>
      </c>
      <c r="E128" s="269" t="s">
        <v>271</v>
      </c>
    </row>
    <row r="129" spans="1:5">
      <c r="A129" s="270" t="s">
        <v>333</v>
      </c>
      <c r="B129" s="271"/>
      <c r="C129" s="271"/>
      <c r="D129" s="271"/>
      <c r="E129" s="272">
        <f>SUM(B129:D129)</f>
        <v>0</v>
      </c>
    </row>
    <row r="130" spans="1:5">
      <c r="A130" s="273" t="s">
        <v>334</v>
      </c>
      <c r="B130" s="274"/>
      <c r="C130" s="274"/>
      <c r="D130" s="274"/>
      <c r="E130" s="275">
        <f>SUM(B130:D130)</f>
        <v>0</v>
      </c>
    </row>
    <row r="131" spans="1:5">
      <c r="A131" s="276" t="s">
        <v>335</v>
      </c>
      <c r="B131" s="277">
        <v>85893000</v>
      </c>
      <c r="C131" s="277"/>
      <c r="D131" s="277"/>
      <c r="E131" s="278">
        <f>SUM(B131:D131)</f>
        <v>85893000</v>
      </c>
    </row>
    <row r="132" spans="1:5">
      <c r="A132" s="276" t="s">
        <v>336</v>
      </c>
      <c r="B132" s="277"/>
      <c r="C132" s="277"/>
      <c r="D132" s="277"/>
      <c r="E132" s="278">
        <f>SUM(B132:D132)</f>
        <v>0</v>
      </c>
    </row>
    <row r="133" spans="1:5">
      <c r="A133" s="276" t="s">
        <v>337</v>
      </c>
      <c r="B133" s="277"/>
      <c r="C133" s="277"/>
      <c r="D133" s="277"/>
      <c r="E133" s="278">
        <f>SUM(B133:D133)</f>
        <v>0</v>
      </c>
    </row>
    <row r="134" spans="1:5" ht="13.5" thickBot="1">
      <c r="A134" s="276" t="s">
        <v>338</v>
      </c>
      <c r="B134" s="277"/>
      <c r="C134" s="277"/>
      <c r="D134" s="277"/>
      <c r="E134" s="278"/>
    </row>
    <row r="135" spans="1:5" ht="13.5" thickBot="1">
      <c r="A135" s="281" t="s">
        <v>339</v>
      </c>
      <c r="B135" s="282">
        <f>B129+SUM(B131:B134)</f>
        <v>85893000</v>
      </c>
      <c r="C135" s="282">
        <f>C129+SUM(C131:C134)</f>
        <v>0</v>
      </c>
      <c r="D135" s="282">
        <f>D129+SUM(D131:D134)</f>
        <v>0</v>
      </c>
      <c r="E135" s="283">
        <f>E129+SUM(E131:E134)</f>
        <v>85893000</v>
      </c>
    </row>
    <row r="136" spans="1:5" ht="13.5" thickBot="1">
      <c r="A136" s="284"/>
      <c r="B136" s="284"/>
      <c r="C136" s="284"/>
      <c r="D136" s="284"/>
      <c r="E136" s="284"/>
    </row>
    <row r="137" spans="1:5" ht="15" customHeight="1" thickBot="1">
      <c r="A137" s="267" t="s">
        <v>340</v>
      </c>
      <c r="B137" s="268" t="s">
        <v>1020</v>
      </c>
      <c r="C137" s="268" t="s">
        <v>1233</v>
      </c>
      <c r="D137" s="268" t="s">
        <v>1346</v>
      </c>
      <c r="E137" s="269" t="s">
        <v>271</v>
      </c>
    </row>
    <row r="138" spans="1:5">
      <c r="A138" s="270" t="s">
        <v>341</v>
      </c>
      <c r="B138" s="271"/>
      <c r="C138" s="271"/>
      <c r="D138" s="271"/>
      <c r="E138" s="272">
        <f t="shared" ref="E138:E144" si="6">SUM(B138:D138)</f>
        <v>0</v>
      </c>
    </row>
    <row r="139" spans="1:5">
      <c r="A139" s="285" t="s">
        <v>342</v>
      </c>
      <c r="B139" s="277">
        <v>75790000</v>
      </c>
      <c r="C139" s="277"/>
      <c r="D139" s="277"/>
      <c r="E139" s="278">
        <f t="shared" si="6"/>
        <v>75790000</v>
      </c>
    </row>
    <row r="140" spans="1:5">
      <c r="A140" s="276" t="s">
        <v>343</v>
      </c>
      <c r="B140" s="277">
        <v>10103000</v>
      </c>
      <c r="C140" s="277"/>
      <c r="D140" s="277"/>
      <c r="E140" s="278">
        <f t="shared" si="6"/>
        <v>10103000</v>
      </c>
    </row>
    <row r="141" spans="1:5">
      <c r="A141" s="276" t="s">
        <v>344</v>
      </c>
      <c r="B141" s="277"/>
      <c r="C141" s="277"/>
      <c r="D141" s="277"/>
      <c r="E141" s="278">
        <f t="shared" si="6"/>
        <v>0</v>
      </c>
    </row>
    <row r="142" spans="1:5">
      <c r="A142" s="286"/>
      <c r="B142" s="277"/>
      <c r="C142" s="277"/>
      <c r="D142" s="277"/>
      <c r="E142" s="278">
        <f t="shared" si="6"/>
        <v>0</v>
      </c>
    </row>
    <row r="143" spans="1:5">
      <c r="A143" s="286"/>
      <c r="B143" s="277"/>
      <c r="C143" s="277"/>
      <c r="D143" s="277"/>
      <c r="E143" s="278">
        <f t="shared" si="6"/>
        <v>0</v>
      </c>
    </row>
    <row r="144" spans="1:5" ht="13.5" thickBot="1">
      <c r="A144" s="279"/>
      <c r="B144" s="280"/>
      <c r="C144" s="280"/>
      <c r="D144" s="280"/>
      <c r="E144" s="278">
        <f t="shared" si="6"/>
        <v>0</v>
      </c>
    </row>
    <row r="145" spans="1:5" ht="13.5" thickBot="1">
      <c r="A145" s="281" t="s">
        <v>319</v>
      </c>
      <c r="B145" s="282">
        <f>SUM(B138:B144)</f>
        <v>85893000</v>
      </c>
      <c r="C145" s="282">
        <f>SUM(C138:C144)</f>
        <v>0</v>
      </c>
      <c r="D145" s="282">
        <f>SUM(D138:D144)</f>
        <v>0</v>
      </c>
      <c r="E145" s="283">
        <f>SUM(E138:E144)</f>
        <v>85893000</v>
      </c>
    </row>
    <row r="146" spans="1:5" ht="15.75">
      <c r="A146" s="266" t="s">
        <v>331</v>
      </c>
      <c r="B146" s="936" t="s">
        <v>1345</v>
      </c>
      <c r="C146" s="937"/>
      <c r="D146" s="937"/>
      <c r="E146" s="937"/>
    </row>
    <row r="147" spans="1:5" ht="14.25" thickBot="1">
      <c r="A147" s="264"/>
      <c r="B147" s="264"/>
      <c r="C147" s="264"/>
      <c r="D147" s="935" t="s">
        <v>1234</v>
      </c>
      <c r="E147" s="935"/>
    </row>
    <row r="148" spans="1:5" ht="15" customHeight="1" thickBot="1">
      <c r="A148" s="267" t="s">
        <v>332</v>
      </c>
      <c r="B148" s="268" t="s">
        <v>1020</v>
      </c>
      <c r="C148" s="268" t="s">
        <v>1233</v>
      </c>
      <c r="D148" s="268" t="s">
        <v>1346</v>
      </c>
      <c r="E148" s="269" t="s">
        <v>271</v>
      </c>
    </row>
    <row r="149" spans="1:5">
      <c r="A149" s="270" t="s">
        <v>333</v>
      </c>
      <c r="B149" s="271"/>
      <c r="C149" s="271"/>
      <c r="D149" s="271"/>
      <c r="E149" s="272">
        <f>SUM(B149:D149)</f>
        <v>0</v>
      </c>
    </row>
    <row r="150" spans="1:5">
      <c r="A150" s="273" t="s">
        <v>334</v>
      </c>
      <c r="B150" s="274"/>
      <c r="C150" s="274"/>
      <c r="D150" s="274"/>
      <c r="E150" s="275">
        <f>SUM(B150:D150)</f>
        <v>0</v>
      </c>
    </row>
    <row r="151" spans="1:5">
      <c r="A151" s="276" t="s">
        <v>335</v>
      </c>
      <c r="B151" s="277">
        <v>400984000</v>
      </c>
      <c r="C151" s="277"/>
      <c r="D151" s="277"/>
      <c r="E151" s="278">
        <f>SUM(B151:D151)</f>
        <v>400984000</v>
      </c>
    </row>
    <row r="152" spans="1:5">
      <c r="A152" s="276" t="s">
        <v>336</v>
      </c>
      <c r="B152" s="277"/>
      <c r="C152" s="277"/>
      <c r="D152" s="277"/>
      <c r="E152" s="278">
        <f>SUM(B152:D152)</f>
        <v>0</v>
      </c>
    </row>
    <row r="153" spans="1:5">
      <c r="A153" s="276" t="s">
        <v>337</v>
      </c>
      <c r="B153" s="277"/>
      <c r="C153" s="277"/>
      <c r="D153" s="277"/>
      <c r="E153" s="278">
        <f>SUM(B153:D153)</f>
        <v>0</v>
      </c>
    </row>
    <row r="154" spans="1:5" ht="13.5" thickBot="1">
      <c r="A154" s="276" t="s">
        <v>338</v>
      </c>
      <c r="B154" s="277"/>
      <c r="C154" s="277"/>
      <c r="D154" s="277"/>
      <c r="E154" s="278"/>
    </row>
    <row r="155" spans="1:5" ht="13.5" thickBot="1">
      <c r="A155" s="281" t="s">
        <v>339</v>
      </c>
      <c r="B155" s="282">
        <f>B149+SUM(B151:B154)</f>
        <v>400984000</v>
      </c>
      <c r="C155" s="282">
        <f>C149+SUM(C151:C154)</f>
        <v>0</v>
      </c>
      <c r="D155" s="282">
        <f>D149+SUM(D151:D154)</f>
        <v>0</v>
      </c>
      <c r="E155" s="283">
        <f>E149+SUM(E151:E154)</f>
        <v>400984000</v>
      </c>
    </row>
    <row r="156" spans="1:5" ht="13.5" thickBot="1">
      <c r="A156" s="284"/>
      <c r="B156" s="284"/>
      <c r="C156" s="284"/>
      <c r="D156" s="284"/>
      <c r="E156" s="284"/>
    </row>
    <row r="157" spans="1:5" ht="15" customHeight="1" thickBot="1">
      <c r="A157" s="267" t="s">
        <v>340</v>
      </c>
      <c r="B157" s="268" t="s">
        <v>1020</v>
      </c>
      <c r="C157" s="268" t="s">
        <v>1233</v>
      </c>
      <c r="D157" s="268" t="s">
        <v>1346</v>
      </c>
      <c r="E157" s="269" t="s">
        <v>271</v>
      </c>
    </row>
    <row r="158" spans="1:5">
      <c r="A158" s="270" t="s">
        <v>341</v>
      </c>
      <c r="B158" s="271"/>
      <c r="C158" s="271"/>
      <c r="D158" s="271"/>
      <c r="E158" s="272">
        <f t="shared" ref="E158:E164" si="7">SUM(B158:D158)</f>
        <v>0</v>
      </c>
    </row>
    <row r="159" spans="1:5">
      <c r="A159" s="285" t="s">
        <v>342</v>
      </c>
      <c r="B159" s="277">
        <v>291295000</v>
      </c>
      <c r="C159" s="277"/>
      <c r="D159" s="277"/>
      <c r="E159" s="278">
        <f t="shared" si="7"/>
        <v>291295000</v>
      </c>
    </row>
    <row r="160" spans="1:5">
      <c r="A160" s="276" t="s">
        <v>343</v>
      </c>
      <c r="B160" s="277">
        <v>109689000</v>
      </c>
      <c r="C160" s="277"/>
      <c r="D160" s="277"/>
      <c r="E160" s="278">
        <f t="shared" si="7"/>
        <v>109689000</v>
      </c>
    </row>
    <row r="161" spans="1:5">
      <c r="A161" s="276" t="s">
        <v>344</v>
      </c>
      <c r="B161" s="277"/>
      <c r="C161" s="277"/>
      <c r="D161" s="277"/>
      <c r="E161" s="278">
        <f t="shared" si="7"/>
        <v>0</v>
      </c>
    </row>
    <row r="162" spans="1:5">
      <c r="A162" s="286"/>
      <c r="B162" s="277"/>
      <c r="C162" s="277"/>
      <c r="D162" s="277"/>
      <c r="E162" s="278">
        <f t="shared" si="7"/>
        <v>0</v>
      </c>
    </row>
    <row r="163" spans="1:5">
      <c r="A163" s="286"/>
      <c r="B163" s="277"/>
      <c r="C163" s="277"/>
      <c r="D163" s="277"/>
      <c r="E163" s="278">
        <f t="shared" si="7"/>
        <v>0</v>
      </c>
    </row>
    <row r="164" spans="1:5" ht="13.5" thickBot="1">
      <c r="A164" s="279"/>
      <c r="B164" s="280"/>
      <c r="C164" s="280"/>
      <c r="D164" s="280"/>
      <c r="E164" s="278">
        <f t="shared" si="7"/>
        <v>0</v>
      </c>
    </row>
    <row r="165" spans="1:5" ht="13.5" thickBot="1">
      <c r="A165" s="281" t="s">
        <v>319</v>
      </c>
      <c r="B165" s="282">
        <f>SUM(B158:B164)</f>
        <v>400984000</v>
      </c>
      <c r="C165" s="282">
        <f>SUM(C158:C164)</f>
        <v>0</v>
      </c>
      <c r="D165" s="282">
        <f>SUM(D158:D164)</f>
        <v>0</v>
      </c>
      <c r="E165" s="283">
        <f>SUM(E158:E164)</f>
        <v>400984000</v>
      </c>
    </row>
    <row r="167" spans="1:5" ht="30" customHeight="1">
      <c r="A167" s="266" t="s">
        <v>331</v>
      </c>
      <c r="B167" s="933" t="s">
        <v>1347</v>
      </c>
      <c r="C167" s="934"/>
      <c r="D167" s="934"/>
      <c r="E167" s="934"/>
    </row>
    <row r="168" spans="1:5" ht="14.25" thickBot="1">
      <c r="A168" s="264"/>
      <c r="B168" s="264"/>
      <c r="C168" s="264"/>
      <c r="D168" s="935" t="s">
        <v>1234</v>
      </c>
      <c r="E168" s="935"/>
    </row>
    <row r="169" spans="1:5" ht="15" customHeight="1" thickBot="1">
      <c r="A169" s="267" t="s">
        <v>332</v>
      </c>
      <c r="B169" s="268" t="s">
        <v>1020</v>
      </c>
      <c r="C169" s="268" t="s">
        <v>1233</v>
      </c>
      <c r="D169" s="268" t="s">
        <v>1346</v>
      </c>
      <c r="E169" s="269" t="s">
        <v>271</v>
      </c>
    </row>
    <row r="170" spans="1:5">
      <c r="A170" s="270" t="s">
        <v>333</v>
      </c>
      <c r="B170" s="271">
        <v>18797000</v>
      </c>
      <c r="C170" s="271"/>
      <c r="D170" s="271"/>
      <c r="E170" s="272">
        <f>SUM(B170:D170)</f>
        <v>18797000</v>
      </c>
    </row>
    <row r="171" spans="1:5">
      <c r="A171" s="273" t="s">
        <v>334</v>
      </c>
      <c r="B171" s="274"/>
      <c r="C171" s="274"/>
      <c r="D171" s="274"/>
      <c r="E171" s="275">
        <f>SUM(B171:D171)</f>
        <v>0</v>
      </c>
    </row>
    <row r="172" spans="1:5">
      <c r="A172" s="276" t="s">
        <v>335</v>
      </c>
      <c r="B172" s="277">
        <v>79992000</v>
      </c>
      <c r="C172" s="277"/>
      <c r="D172" s="277"/>
      <c r="E172" s="278">
        <f>SUM(B172:D172)</f>
        <v>79992000</v>
      </c>
    </row>
    <row r="173" spans="1:5">
      <c r="A173" s="276" t="s">
        <v>336</v>
      </c>
      <c r="B173" s="277"/>
      <c r="C173" s="277"/>
      <c r="D173" s="277"/>
      <c r="E173" s="278">
        <f>SUM(B173:D173)</f>
        <v>0</v>
      </c>
    </row>
    <row r="174" spans="1:5">
      <c r="A174" s="276" t="s">
        <v>337</v>
      </c>
      <c r="B174" s="277"/>
      <c r="C174" s="277"/>
      <c r="D174" s="277"/>
      <c r="E174" s="278">
        <f>SUM(B174:D174)</f>
        <v>0</v>
      </c>
    </row>
    <row r="175" spans="1:5" ht="13.5" thickBot="1">
      <c r="A175" s="276" t="s">
        <v>338</v>
      </c>
      <c r="B175" s="277"/>
      <c r="C175" s="277"/>
      <c r="D175" s="277"/>
      <c r="E175" s="278"/>
    </row>
    <row r="176" spans="1:5" ht="13.5" thickBot="1">
      <c r="A176" s="281" t="s">
        <v>339</v>
      </c>
      <c r="B176" s="282">
        <f>B170+SUM(B172:B175)</f>
        <v>98789000</v>
      </c>
      <c r="C176" s="282">
        <f>C170+SUM(C172:C175)</f>
        <v>0</v>
      </c>
      <c r="D176" s="282">
        <f>D170+SUM(D172:D175)</f>
        <v>0</v>
      </c>
      <c r="E176" s="283">
        <f>E170+SUM(E172:E175)</f>
        <v>98789000</v>
      </c>
    </row>
    <row r="177" spans="1:5" ht="13.5" thickBot="1">
      <c r="A177" s="284"/>
      <c r="B177" s="284"/>
      <c r="C177" s="284"/>
      <c r="D177" s="284"/>
      <c r="E177" s="284"/>
    </row>
    <row r="178" spans="1:5" ht="15" customHeight="1" thickBot="1">
      <c r="A178" s="267" t="s">
        <v>340</v>
      </c>
      <c r="B178" s="268" t="s">
        <v>1020</v>
      </c>
      <c r="C178" s="268" t="s">
        <v>1233</v>
      </c>
      <c r="D178" s="268" t="s">
        <v>1346</v>
      </c>
      <c r="E178" s="269" t="s">
        <v>271</v>
      </c>
    </row>
    <row r="179" spans="1:5">
      <c r="A179" s="270" t="s">
        <v>341</v>
      </c>
      <c r="B179" s="271">
        <v>1842000</v>
      </c>
      <c r="C179" s="271"/>
      <c r="D179" s="271"/>
      <c r="E179" s="272">
        <f t="shared" ref="E179:E185" si="8">SUM(B179:D179)</f>
        <v>1842000</v>
      </c>
    </row>
    <row r="180" spans="1:5">
      <c r="A180" s="285" t="s">
        <v>342</v>
      </c>
      <c r="B180" s="277">
        <v>96947000</v>
      </c>
      <c r="C180" s="277"/>
      <c r="D180" s="277"/>
      <c r="E180" s="278">
        <f t="shared" si="8"/>
        <v>96947000</v>
      </c>
    </row>
    <row r="181" spans="1:5">
      <c r="A181" s="276" t="s">
        <v>343</v>
      </c>
      <c r="B181" s="277"/>
      <c r="C181" s="277"/>
      <c r="D181" s="277"/>
      <c r="E181" s="278">
        <f t="shared" si="8"/>
        <v>0</v>
      </c>
    </row>
    <row r="182" spans="1:5">
      <c r="A182" s="276" t="s">
        <v>344</v>
      </c>
      <c r="B182" s="277"/>
      <c r="C182" s="277"/>
      <c r="D182" s="277"/>
      <c r="E182" s="278">
        <f t="shared" si="8"/>
        <v>0</v>
      </c>
    </row>
    <row r="183" spans="1:5">
      <c r="A183" s="286"/>
      <c r="B183" s="277"/>
      <c r="C183" s="277"/>
      <c r="D183" s="277"/>
      <c r="E183" s="278">
        <f t="shared" si="8"/>
        <v>0</v>
      </c>
    </row>
    <row r="184" spans="1:5">
      <c r="A184" s="286"/>
      <c r="B184" s="277"/>
      <c r="C184" s="277"/>
      <c r="D184" s="277"/>
      <c r="E184" s="278">
        <f t="shared" si="8"/>
        <v>0</v>
      </c>
    </row>
    <row r="185" spans="1:5" ht="13.5" thickBot="1">
      <c r="A185" s="279"/>
      <c r="B185" s="280"/>
      <c r="C185" s="280"/>
      <c r="D185" s="280"/>
      <c r="E185" s="278">
        <f t="shared" si="8"/>
        <v>0</v>
      </c>
    </row>
    <row r="186" spans="1:5" ht="13.5" thickBot="1">
      <c r="A186" s="281" t="s">
        <v>319</v>
      </c>
      <c r="B186" s="282">
        <f>SUM(B179:B185)</f>
        <v>98789000</v>
      </c>
      <c r="C186" s="282">
        <f>SUM(C179:C185)</f>
        <v>0</v>
      </c>
      <c r="D186" s="282">
        <f>SUM(D179:D185)</f>
        <v>0</v>
      </c>
      <c r="E186" s="283">
        <f>SUM(E179:E185)</f>
        <v>98789000</v>
      </c>
    </row>
    <row r="188" spans="1:5" ht="30" customHeight="1">
      <c r="A188" s="266" t="s">
        <v>331</v>
      </c>
      <c r="B188" s="933" t="s">
        <v>1348</v>
      </c>
      <c r="C188" s="934"/>
      <c r="D188" s="934"/>
      <c r="E188" s="934"/>
    </row>
    <row r="189" spans="1:5" ht="14.25" thickBot="1">
      <c r="A189" s="264"/>
      <c r="B189" s="264"/>
      <c r="C189" s="264"/>
      <c r="D189" s="935" t="s">
        <v>1234</v>
      </c>
      <c r="E189" s="935"/>
    </row>
    <row r="190" spans="1:5" ht="15" customHeight="1" thickBot="1">
      <c r="A190" s="267" t="s">
        <v>332</v>
      </c>
      <c r="B190" s="268" t="s">
        <v>1020</v>
      </c>
      <c r="C190" s="268" t="s">
        <v>1233</v>
      </c>
      <c r="D190" s="268" t="s">
        <v>1346</v>
      </c>
      <c r="E190" s="269" t="s">
        <v>271</v>
      </c>
    </row>
    <row r="191" spans="1:5">
      <c r="A191" s="270" t="s">
        <v>333</v>
      </c>
      <c r="B191" s="271"/>
      <c r="C191" s="271"/>
      <c r="D191" s="271"/>
      <c r="E191" s="272">
        <f>SUM(B191:D191)</f>
        <v>0</v>
      </c>
    </row>
    <row r="192" spans="1:5">
      <c r="A192" s="273" t="s">
        <v>334</v>
      </c>
      <c r="B192" s="274"/>
      <c r="C192" s="274"/>
      <c r="D192" s="274"/>
      <c r="E192" s="275">
        <f>SUM(B192:D192)</f>
        <v>0</v>
      </c>
    </row>
    <row r="193" spans="1:5">
      <c r="A193" s="276" t="s">
        <v>335</v>
      </c>
      <c r="B193" s="277">
        <v>4533000</v>
      </c>
      <c r="C193" s="277">
        <v>12616000</v>
      </c>
      <c r="D193" s="277"/>
      <c r="E193" s="278">
        <f>SUM(B193:D193)</f>
        <v>17149000</v>
      </c>
    </row>
    <row r="194" spans="1:5">
      <c r="A194" s="276" t="s">
        <v>336</v>
      </c>
      <c r="B194" s="277"/>
      <c r="C194" s="277"/>
      <c r="D194" s="277"/>
      <c r="E194" s="278">
        <f>SUM(B194:D194)</f>
        <v>0</v>
      </c>
    </row>
    <row r="195" spans="1:5">
      <c r="A195" s="276" t="s">
        <v>337</v>
      </c>
      <c r="B195" s="277"/>
      <c r="C195" s="277"/>
      <c r="D195" s="277"/>
      <c r="E195" s="278">
        <f>SUM(B195:D195)</f>
        <v>0</v>
      </c>
    </row>
    <row r="196" spans="1:5" ht="13.5" thickBot="1">
      <c r="A196" s="276" t="s">
        <v>338</v>
      </c>
      <c r="B196" s="277"/>
      <c r="C196" s="277"/>
      <c r="D196" s="277"/>
      <c r="E196" s="278"/>
    </row>
    <row r="197" spans="1:5" ht="13.5" thickBot="1">
      <c r="A197" s="281" t="s">
        <v>339</v>
      </c>
      <c r="B197" s="282">
        <f>B191+SUM(B193:B196)</f>
        <v>4533000</v>
      </c>
      <c r="C197" s="282">
        <f>C191+SUM(C193:C196)</f>
        <v>12616000</v>
      </c>
      <c r="D197" s="282">
        <f>D191+SUM(D193:D196)</f>
        <v>0</v>
      </c>
      <c r="E197" s="283">
        <f>E191+SUM(E193:E196)</f>
        <v>17149000</v>
      </c>
    </row>
    <row r="198" spans="1:5" ht="13.5" thickBot="1">
      <c r="A198" s="284"/>
      <c r="B198" s="284"/>
      <c r="C198" s="284"/>
      <c r="D198" s="284"/>
      <c r="E198" s="284"/>
    </row>
    <row r="199" spans="1:5" ht="15" customHeight="1" thickBot="1">
      <c r="A199" s="267" t="s">
        <v>340</v>
      </c>
      <c r="B199" s="268" t="s">
        <v>1020</v>
      </c>
      <c r="C199" s="268" t="s">
        <v>1233</v>
      </c>
      <c r="D199" s="268" t="s">
        <v>1346</v>
      </c>
      <c r="E199" s="269" t="s">
        <v>271</v>
      </c>
    </row>
    <row r="200" spans="1:5">
      <c r="A200" s="270" t="s">
        <v>341</v>
      </c>
      <c r="B200" s="271">
        <v>2964000</v>
      </c>
      <c r="C200" s="271"/>
      <c r="D200" s="271"/>
      <c r="E200" s="272">
        <f t="shared" ref="E200:E206" si="9">SUM(B200:D200)</f>
        <v>2964000</v>
      </c>
    </row>
    <row r="201" spans="1:5">
      <c r="A201" s="285" t="s">
        <v>342</v>
      </c>
      <c r="B201" s="277">
        <v>1569000</v>
      </c>
      <c r="C201" s="277"/>
      <c r="D201" s="277"/>
      <c r="E201" s="278">
        <f t="shared" si="9"/>
        <v>1569000</v>
      </c>
    </row>
    <row r="202" spans="1:5">
      <c r="A202" s="276" t="s">
        <v>343</v>
      </c>
      <c r="B202" s="277"/>
      <c r="C202" s="277">
        <v>12616000</v>
      </c>
      <c r="D202" s="277"/>
      <c r="E202" s="278">
        <f t="shared" si="9"/>
        <v>12616000</v>
      </c>
    </row>
    <row r="203" spans="1:5">
      <c r="A203" s="276" t="s">
        <v>344</v>
      </c>
      <c r="B203" s="277"/>
      <c r="C203" s="277"/>
      <c r="D203" s="277"/>
      <c r="E203" s="278">
        <f t="shared" si="9"/>
        <v>0</v>
      </c>
    </row>
    <row r="204" spans="1:5">
      <c r="A204" s="286"/>
      <c r="B204" s="277"/>
      <c r="C204" s="277"/>
      <c r="D204" s="277"/>
      <c r="E204" s="278">
        <f t="shared" si="9"/>
        <v>0</v>
      </c>
    </row>
    <row r="205" spans="1:5">
      <c r="A205" s="286"/>
      <c r="B205" s="277"/>
      <c r="C205" s="277"/>
      <c r="D205" s="277"/>
      <c r="E205" s="278">
        <f t="shared" si="9"/>
        <v>0</v>
      </c>
    </row>
    <row r="206" spans="1:5" ht="13.5" thickBot="1">
      <c r="A206" s="279"/>
      <c r="B206" s="280"/>
      <c r="C206" s="280"/>
      <c r="D206" s="280"/>
      <c r="E206" s="278">
        <f t="shared" si="9"/>
        <v>0</v>
      </c>
    </row>
    <row r="207" spans="1:5" ht="13.5" thickBot="1">
      <c r="A207" s="281" t="s">
        <v>319</v>
      </c>
      <c r="B207" s="282">
        <f>SUM(B200:B206)</f>
        <v>4533000</v>
      </c>
      <c r="C207" s="282">
        <f>SUM(C200:C206)</f>
        <v>12616000</v>
      </c>
      <c r="D207" s="282">
        <f>SUM(D200:D206)</f>
        <v>0</v>
      </c>
      <c r="E207" s="283">
        <f>SUM(E200:E206)</f>
        <v>17149000</v>
      </c>
    </row>
    <row r="209" spans="1:5" ht="30" customHeight="1">
      <c r="A209" s="266" t="s">
        <v>331</v>
      </c>
      <c r="B209" s="933" t="s">
        <v>1349</v>
      </c>
      <c r="C209" s="934"/>
      <c r="D209" s="934"/>
      <c r="E209" s="934"/>
    </row>
    <row r="210" spans="1:5" ht="14.25" thickBot="1">
      <c r="A210" s="264"/>
      <c r="B210" s="264"/>
      <c r="C210" s="264"/>
      <c r="D210" s="935" t="s">
        <v>1234</v>
      </c>
      <c r="E210" s="935"/>
    </row>
    <row r="211" spans="1:5" ht="15" customHeight="1" thickBot="1">
      <c r="A211" s="267" t="s">
        <v>332</v>
      </c>
      <c r="B211" s="268" t="s">
        <v>1020</v>
      </c>
      <c r="C211" s="268" t="s">
        <v>1233</v>
      </c>
      <c r="D211" s="268" t="s">
        <v>1346</v>
      </c>
      <c r="E211" s="269" t="s">
        <v>271</v>
      </c>
    </row>
    <row r="212" spans="1:5">
      <c r="A212" s="270" t="s">
        <v>333</v>
      </c>
      <c r="B212" s="271"/>
      <c r="C212" s="271"/>
      <c r="D212" s="271"/>
      <c r="E212" s="272">
        <f>SUM(B212:D212)</f>
        <v>0</v>
      </c>
    </row>
    <row r="213" spans="1:5">
      <c r="A213" s="273" t="s">
        <v>334</v>
      </c>
      <c r="B213" s="274"/>
      <c r="C213" s="274"/>
      <c r="D213" s="274"/>
      <c r="E213" s="275">
        <f>SUM(B213:D213)</f>
        <v>0</v>
      </c>
    </row>
    <row r="214" spans="1:5">
      <c r="A214" s="276" t="s">
        <v>335</v>
      </c>
      <c r="B214" s="277">
        <v>1610195000</v>
      </c>
      <c r="C214" s="277"/>
      <c r="D214" s="277"/>
      <c r="E214" s="278">
        <f>SUM(B214:D214)</f>
        <v>1610195000</v>
      </c>
    </row>
    <row r="215" spans="1:5">
      <c r="A215" s="276" t="s">
        <v>336</v>
      </c>
      <c r="B215" s="277"/>
      <c r="C215" s="277"/>
      <c r="D215" s="277"/>
      <c r="E215" s="278">
        <f>SUM(B215:D215)</f>
        <v>0</v>
      </c>
    </row>
    <row r="216" spans="1:5">
      <c r="A216" s="276" t="s">
        <v>337</v>
      </c>
      <c r="B216" s="277"/>
      <c r="C216" s="277"/>
      <c r="D216" s="277"/>
      <c r="E216" s="278">
        <f>SUM(B216:D216)</f>
        <v>0</v>
      </c>
    </row>
    <row r="217" spans="1:5" ht="13.5" thickBot="1">
      <c r="A217" s="276" t="s">
        <v>338</v>
      </c>
      <c r="B217" s="277"/>
      <c r="C217" s="277"/>
      <c r="D217" s="277"/>
      <c r="E217" s="278"/>
    </row>
    <row r="218" spans="1:5" ht="13.5" thickBot="1">
      <c r="A218" s="281" t="s">
        <v>339</v>
      </c>
      <c r="B218" s="282">
        <f>B212+SUM(B214:B217)</f>
        <v>1610195000</v>
      </c>
      <c r="C218" s="282">
        <f>C212+SUM(C214:C217)</f>
        <v>0</v>
      </c>
      <c r="D218" s="282">
        <f>D212+SUM(D214:D217)</f>
        <v>0</v>
      </c>
      <c r="E218" s="283">
        <f>E212+SUM(E214:E217)</f>
        <v>1610195000</v>
      </c>
    </row>
    <row r="219" spans="1:5" ht="13.5" thickBot="1">
      <c r="A219" s="284"/>
      <c r="B219" s="284"/>
      <c r="C219" s="284"/>
      <c r="D219" s="284"/>
      <c r="E219" s="284"/>
    </row>
    <row r="220" spans="1:5" ht="15" customHeight="1" thickBot="1">
      <c r="A220" s="267" t="s">
        <v>340</v>
      </c>
      <c r="B220" s="268" t="s">
        <v>1020</v>
      </c>
      <c r="C220" s="268" t="s">
        <v>1233</v>
      </c>
      <c r="D220" s="268" t="s">
        <v>1346</v>
      </c>
      <c r="E220" s="269" t="s">
        <v>271</v>
      </c>
    </row>
    <row r="221" spans="1:5">
      <c r="A221" s="270" t="s">
        <v>341</v>
      </c>
      <c r="B221" s="271"/>
      <c r="C221" s="271"/>
      <c r="D221" s="271"/>
      <c r="E221" s="272">
        <f t="shared" ref="E221:E227" si="10">SUM(B221:D221)</f>
        <v>0</v>
      </c>
    </row>
    <row r="222" spans="1:5">
      <c r="A222" s="285" t="s">
        <v>342</v>
      </c>
      <c r="B222" s="277">
        <v>1601199000</v>
      </c>
      <c r="C222" s="277"/>
      <c r="D222" s="277"/>
      <c r="E222" s="278">
        <f t="shared" si="10"/>
        <v>1601199000</v>
      </c>
    </row>
    <row r="223" spans="1:5">
      <c r="A223" s="276" t="s">
        <v>343</v>
      </c>
      <c r="B223" s="277">
        <v>8996000</v>
      </c>
      <c r="C223" s="277"/>
      <c r="D223" s="277"/>
      <c r="E223" s="278">
        <f t="shared" si="10"/>
        <v>8996000</v>
      </c>
    </row>
    <row r="224" spans="1:5">
      <c r="A224" s="276" t="s">
        <v>344</v>
      </c>
      <c r="B224" s="277"/>
      <c r="C224" s="277"/>
      <c r="D224" s="277"/>
      <c r="E224" s="278">
        <f t="shared" si="10"/>
        <v>0</v>
      </c>
    </row>
    <row r="225" spans="1:5">
      <c r="A225" s="286"/>
      <c r="B225" s="277"/>
      <c r="C225" s="277"/>
      <c r="D225" s="277"/>
      <c r="E225" s="278">
        <f t="shared" si="10"/>
        <v>0</v>
      </c>
    </row>
    <row r="226" spans="1:5">
      <c r="A226" s="286"/>
      <c r="B226" s="277"/>
      <c r="C226" s="277"/>
      <c r="D226" s="277"/>
      <c r="E226" s="278">
        <f t="shared" si="10"/>
        <v>0</v>
      </c>
    </row>
    <row r="227" spans="1:5" ht="13.5" thickBot="1">
      <c r="A227" s="279"/>
      <c r="B227" s="280"/>
      <c r="C227" s="280"/>
      <c r="D227" s="280"/>
      <c r="E227" s="278">
        <f t="shared" si="10"/>
        <v>0</v>
      </c>
    </row>
    <row r="228" spans="1:5" ht="13.5" thickBot="1">
      <c r="A228" s="281" t="s">
        <v>319</v>
      </c>
      <c r="B228" s="282">
        <f>SUM(B221:B227)</f>
        <v>1610195000</v>
      </c>
      <c r="C228" s="282">
        <f>SUM(C221:C227)</f>
        <v>0</v>
      </c>
      <c r="D228" s="282">
        <f>SUM(D221:D227)</f>
        <v>0</v>
      </c>
      <c r="E228" s="283">
        <f>SUM(E221:E227)</f>
        <v>1610195000</v>
      </c>
    </row>
  </sheetData>
  <mergeCells count="22">
    <mergeCell ref="B209:E209"/>
    <mergeCell ref="D210:E210"/>
    <mergeCell ref="D147:E147"/>
    <mergeCell ref="B167:E167"/>
    <mergeCell ref="D168:E168"/>
    <mergeCell ref="B188:E188"/>
    <mergeCell ref="D189:E189"/>
    <mergeCell ref="B106:E106"/>
    <mergeCell ref="D107:E107"/>
    <mergeCell ref="B126:E126"/>
    <mergeCell ref="D127:E127"/>
    <mergeCell ref="B146:E146"/>
    <mergeCell ref="D44:E44"/>
    <mergeCell ref="B64:E64"/>
    <mergeCell ref="D65:E65"/>
    <mergeCell ref="B85:E85"/>
    <mergeCell ref="D86:E86"/>
    <mergeCell ref="B1:E1"/>
    <mergeCell ref="D2:E2"/>
    <mergeCell ref="B22:E22"/>
    <mergeCell ref="D23:E23"/>
    <mergeCell ref="B43:E43"/>
  </mergeCells>
  <phoneticPr fontId="36" type="noConversion"/>
  <conditionalFormatting sqref="B155:D155 B165:E165 E158:E164 E149:E155">
    <cfRule type="cellIs" dxfId="10" priority="11" stopIfTrue="1" operator="equal">
      <formula>0</formula>
    </cfRule>
  </conditionalFormatting>
  <conditionalFormatting sqref="B10:D10 B20:E20 E13:E19 E4:E10">
    <cfRule type="cellIs" dxfId="9" priority="10" stopIfTrue="1" operator="equal">
      <formula>0</formula>
    </cfRule>
  </conditionalFormatting>
  <conditionalFormatting sqref="B31:D31 B41:E41 E34:E40 E25:E31">
    <cfRule type="cellIs" dxfId="8" priority="9" stopIfTrue="1" operator="equal">
      <formula>0</formula>
    </cfRule>
  </conditionalFormatting>
  <conditionalFormatting sqref="B52:D52 B62:E62 E55:E61 E46:E52">
    <cfRule type="cellIs" dxfId="7" priority="8" stopIfTrue="1" operator="equal">
      <formula>0</formula>
    </cfRule>
  </conditionalFormatting>
  <conditionalFormatting sqref="B73:D73 B83:E83 E76:E82 E67:E73">
    <cfRule type="cellIs" dxfId="6" priority="7" stopIfTrue="1" operator="equal">
      <formula>0</formula>
    </cfRule>
  </conditionalFormatting>
  <conditionalFormatting sqref="B94:D94 B104:E104 E97:E103 E88:E94">
    <cfRule type="cellIs" dxfId="5" priority="6" stopIfTrue="1" operator="equal">
      <formula>0</formula>
    </cfRule>
  </conditionalFormatting>
  <conditionalFormatting sqref="B115:D115 B125:E125 E118:E124 E109:E115">
    <cfRule type="cellIs" dxfId="4" priority="5" stopIfTrue="1" operator="equal">
      <formula>0</formula>
    </cfRule>
  </conditionalFormatting>
  <conditionalFormatting sqref="B135:D135 B145:E145 E138:E144 E129:E135">
    <cfRule type="cellIs" dxfId="3" priority="4" stopIfTrue="1" operator="equal">
      <formula>0</formula>
    </cfRule>
  </conditionalFormatting>
  <conditionalFormatting sqref="B176:D176 B186:E186 E179:E185 E170:E176">
    <cfRule type="cellIs" dxfId="2" priority="3" stopIfTrue="1" operator="equal">
      <formula>0</formula>
    </cfRule>
  </conditionalFormatting>
  <conditionalFormatting sqref="B197:D197 B207:E207 E200:E206 E191:E197">
    <cfRule type="cellIs" dxfId="1" priority="2" stopIfTrue="1" operator="equal">
      <formula>0</formula>
    </cfRule>
  </conditionalFormatting>
  <conditionalFormatting sqref="B218:D218 B228:E228 E221:E227 E212:E218">
    <cfRule type="cellIs" dxfId="0" priority="1" stopIfTrue="1" operator="equal">
      <formula>0</formula>
    </cfRule>
  </conditionalFormatting>
  <printOptions horizontalCentered="1"/>
  <pageMargins left="0.25" right="0.25" top="0.75" bottom="0.75" header="0.3" footer="0.3"/>
  <pageSetup paperSize="9" scale="82" orientation="portrait" r:id="rId1"/>
  <headerFooter alignWithMargins="0">
    <oddHeader xml:space="preserve">&amp;C&amp;"Times New Roman CE,Félkövér"&amp;12Európai uniós támogatással megvalósuló projektek
 bevételei, kiadásai, hozzájárulások&amp;R&amp;"Times New Roman CE,Félkövér dőlt" 9. melléklet </oddHeader>
  </headerFooter>
  <rowBreaks count="2" manualBreakCount="2">
    <brk id="62" max="16383" man="1"/>
    <brk id="125" max="16383" man="1"/>
  </rowBreaks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92D050"/>
  </sheetPr>
  <dimension ref="A1:K28"/>
  <sheetViews>
    <sheetView zoomScaleNormal="100" workbookViewId="0">
      <selection activeCell="H22" sqref="H22"/>
    </sheetView>
  </sheetViews>
  <sheetFormatPr defaultColWidth="9.140625" defaultRowHeight="12.75"/>
  <cols>
    <col min="1" max="1" width="5.85546875" style="130" customWidth="1"/>
    <col min="2" max="2" width="42.5703125" style="54" customWidth="1"/>
    <col min="3" max="8" width="11" style="54" customWidth="1"/>
    <col min="9" max="9" width="11.85546875" style="54" customWidth="1"/>
    <col min="10" max="10" width="9.140625" style="54"/>
    <col min="11" max="11" width="0" style="54" hidden="1" customWidth="1"/>
    <col min="12" max="16384" width="9.140625" style="54"/>
  </cols>
  <sheetData>
    <row r="1" spans="1:11" ht="27.75" customHeight="1">
      <c r="A1" s="941" t="s">
        <v>346</v>
      </c>
      <c r="B1" s="941"/>
      <c r="C1" s="941"/>
      <c r="D1" s="941"/>
      <c r="E1" s="941"/>
      <c r="F1" s="941"/>
      <c r="G1" s="941"/>
      <c r="H1" s="941"/>
      <c r="I1" s="941"/>
    </row>
    <row r="2" spans="1:11" ht="20.25" customHeight="1" thickBot="1">
      <c r="I2" s="287" t="s">
        <v>1096</v>
      </c>
    </row>
    <row r="3" spans="1:11" s="288" customFormat="1" ht="26.25" customHeight="1">
      <c r="A3" s="942" t="s">
        <v>16</v>
      </c>
      <c r="B3" s="944" t="s">
        <v>347</v>
      </c>
      <c r="C3" s="942" t="s">
        <v>348</v>
      </c>
      <c r="D3" s="942" t="s">
        <v>1337</v>
      </c>
      <c r="E3" s="946" t="s">
        <v>349</v>
      </c>
      <c r="F3" s="947"/>
      <c r="G3" s="947"/>
      <c r="H3" s="948"/>
      <c r="I3" s="944" t="s">
        <v>271</v>
      </c>
    </row>
    <row r="4" spans="1:11" s="291" customFormat="1" ht="32.25" customHeight="1" thickBot="1">
      <c r="A4" s="943"/>
      <c r="B4" s="945"/>
      <c r="C4" s="945"/>
      <c r="D4" s="943"/>
      <c r="E4" s="289" t="s">
        <v>1020</v>
      </c>
      <c r="F4" s="289" t="s">
        <v>1233</v>
      </c>
      <c r="G4" s="289" t="s">
        <v>1335</v>
      </c>
      <c r="H4" s="290" t="s">
        <v>1336</v>
      </c>
      <c r="I4" s="945"/>
    </row>
    <row r="5" spans="1:11" s="297" customFormat="1" ht="15" thickBot="1">
      <c r="A5" s="292">
        <v>1</v>
      </c>
      <c r="B5" s="293">
        <v>2</v>
      </c>
      <c r="C5" s="294">
        <v>3</v>
      </c>
      <c r="D5" s="293">
        <v>4</v>
      </c>
      <c r="E5" s="292">
        <v>5</v>
      </c>
      <c r="F5" s="294">
        <v>6</v>
      </c>
      <c r="G5" s="294">
        <v>7</v>
      </c>
      <c r="H5" s="295">
        <v>8</v>
      </c>
      <c r="I5" s="296" t="s">
        <v>350</v>
      </c>
    </row>
    <row r="6" spans="1:11" ht="21.75" thickBot="1">
      <c r="A6" s="298" t="s">
        <v>19</v>
      </c>
      <c r="B6" s="299" t="s">
        <v>351</v>
      </c>
      <c r="C6" s="300"/>
      <c r="D6" s="301">
        <f>+D7+D8</f>
        <v>0</v>
      </c>
      <c r="E6" s="302">
        <f>+E7+E8</f>
        <v>0</v>
      </c>
      <c r="F6" s="303">
        <f>+F7+F8</f>
        <v>0</v>
      </c>
      <c r="G6" s="303">
        <f>+G7+G8</f>
        <v>0</v>
      </c>
      <c r="H6" s="304">
        <f>+H7+H8</f>
        <v>0</v>
      </c>
      <c r="I6" s="301">
        <f t="shared" ref="I6:I27" si="0">SUM(D6:H6)</f>
        <v>0</v>
      </c>
    </row>
    <row r="7" spans="1:11">
      <c r="A7" s="305" t="s">
        <v>32</v>
      </c>
      <c r="B7" s="306"/>
      <c r="C7" s="307"/>
      <c r="D7" s="308"/>
      <c r="E7" s="309"/>
      <c r="F7" s="310"/>
      <c r="G7" s="310"/>
      <c r="H7" s="311"/>
      <c r="I7" s="312">
        <f t="shared" si="0"/>
        <v>0</v>
      </c>
    </row>
    <row r="8" spans="1:11" ht="13.5" thickBot="1">
      <c r="A8" s="305" t="s">
        <v>44</v>
      </c>
      <c r="B8" s="306" t="s">
        <v>352</v>
      </c>
      <c r="C8" s="307"/>
      <c r="D8" s="308"/>
      <c r="E8" s="309"/>
      <c r="F8" s="310"/>
      <c r="G8" s="310"/>
      <c r="H8" s="311"/>
      <c r="I8" s="312">
        <f t="shared" si="0"/>
        <v>0</v>
      </c>
    </row>
    <row r="9" spans="1:11" ht="21.75" thickBot="1">
      <c r="A9" s="298" t="s">
        <v>156</v>
      </c>
      <c r="B9" s="299" t="s">
        <v>353</v>
      </c>
      <c r="C9" s="313"/>
      <c r="D9" s="301">
        <f>SUM(D10:D21)</f>
        <v>25107544</v>
      </c>
      <c r="E9" s="301">
        <f t="shared" ref="E9:H9" si="1">SUM(E10:E21)</f>
        <v>13894800</v>
      </c>
      <c r="F9" s="301">
        <f t="shared" si="1"/>
        <v>13544800</v>
      </c>
      <c r="G9" s="301">
        <f t="shared" si="1"/>
        <v>13294800</v>
      </c>
      <c r="H9" s="301">
        <f t="shared" si="1"/>
        <v>58804603</v>
      </c>
      <c r="I9" s="301">
        <f t="shared" si="0"/>
        <v>124646547</v>
      </c>
    </row>
    <row r="10" spans="1:11" ht="17.25" customHeight="1">
      <c r="A10" s="753" t="s">
        <v>628</v>
      </c>
      <c r="B10" s="306" t="s">
        <v>8</v>
      </c>
      <c r="C10" s="307" t="s">
        <v>624</v>
      </c>
      <c r="D10" s="308">
        <v>4176000</v>
      </c>
      <c r="E10" s="731">
        <v>1392000</v>
      </c>
      <c r="F10" s="731">
        <v>1392000</v>
      </c>
      <c r="G10" s="731">
        <v>1392000</v>
      </c>
      <c r="H10" s="311">
        <v>5898000</v>
      </c>
      <c r="I10" s="312">
        <f t="shared" si="0"/>
        <v>14250000</v>
      </c>
      <c r="K10" s="54">
        <v>14250</v>
      </c>
    </row>
    <row r="11" spans="1:11" ht="17.25" customHeight="1">
      <c r="A11" s="753"/>
      <c r="B11" s="306" t="s">
        <v>1022</v>
      </c>
      <c r="C11" s="307"/>
      <c r="D11" s="308">
        <v>1075732</v>
      </c>
      <c r="E11" s="739">
        <v>430000</v>
      </c>
      <c r="F11" s="731">
        <v>400000</v>
      </c>
      <c r="G11" s="731">
        <v>370000</v>
      </c>
      <c r="H11" s="311">
        <v>1500000</v>
      </c>
      <c r="I11" s="312">
        <f t="shared" si="0"/>
        <v>3775732</v>
      </c>
    </row>
    <row r="12" spans="1:11" ht="17.25" customHeight="1">
      <c r="A12" s="753" t="s">
        <v>629</v>
      </c>
      <c r="B12" s="306" t="s">
        <v>9</v>
      </c>
      <c r="C12" s="307" t="s">
        <v>7</v>
      </c>
      <c r="D12" s="308"/>
      <c r="E12" s="739">
        <v>4169800</v>
      </c>
      <c r="F12" s="739">
        <v>4169800</v>
      </c>
      <c r="G12" s="739">
        <v>4169800</v>
      </c>
      <c r="H12" s="311">
        <v>20018853</v>
      </c>
      <c r="I12" s="312">
        <f t="shared" si="0"/>
        <v>32528253</v>
      </c>
      <c r="K12" s="54">
        <v>41698</v>
      </c>
    </row>
    <row r="13" spans="1:11" ht="17.25" customHeight="1">
      <c r="A13" s="753"/>
      <c r="B13" s="306" t="s">
        <v>1022</v>
      </c>
      <c r="C13" s="307"/>
      <c r="D13" s="308"/>
      <c r="E13" s="739">
        <v>1300000</v>
      </c>
      <c r="F13" s="731">
        <v>1100000</v>
      </c>
      <c r="G13" s="731">
        <v>1000000</v>
      </c>
      <c r="H13" s="311">
        <v>4500000</v>
      </c>
      <c r="I13" s="312">
        <f t="shared" si="0"/>
        <v>7900000</v>
      </c>
    </row>
    <row r="14" spans="1:11" ht="17.25" customHeight="1">
      <c r="A14" s="753" t="s">
        <v>630</v>
      </c>
      <c r="B14" s="306" t="s">
        <v>10</v>
      </c>
      <c r="C14" s="307" t="s">
        <v>624</v>
      </c>
      <c r="D14" s="308">
        <v>2784000</v>
      </c>
      <c r="E14" s="739">
        <v>928000</v>
      </c>
      <c r="F14" s="739">
        <v>928000</v>
      </c>
      <c r="G14" s="739">
        <v>928000</v>
      </c>
      <c r="H14" s="311">
        <v>3932000</v>
      </c>
      <c r="I14" s="312">
        <f t="shared" si="0"/>
        <v>9500000</v>
      </c>
      <c r="K14" s="54">
        <v>9500</v>
      </c>
    </row>
    <row r="15" spans="1:11" ht="17.25" customHeight="1">
      <c r="A15" s="753"/>
      <c r="B15" s="306" t="s">
        <v>1022</v>
      </c>
      <c r="C15" s="307"/>
      <c r="D15" s="308">
        <v>766699</v>
      </c>
      <c r="E15" s="739">
        <v>250000</v>
      </c>
      <c r="F15" s="731">
        <v>210000</v>
      </c>
      <c r="G15" s="731">
        <v>170000</v>
      </c>
      <c r="H15" s="311">
        <v>550000</v>
      </c>
      <c r="I15" s="312">
        <f t="shared" si="0"/>
        <v>1946699</v>
      </c>
    </row>
    <row r="16" spans="1:11" ht="17.25" customHeight="1">
      <c r="A16" s="753" t="s">
        <v>631</v>
      </c>
      <c r="B16" s="306" t="s">
        <v>11</v>
      </c>
      <c r="C16" s="307" t="s">
        <v>624</v>
      </c>
      <c r="D16" s="308">
        <v>4441250</v>
      </c>
      <c r="E16" s="739">
        <v>1615000</v>
      </c>
      <c r="F16" s="739">
        <v>1615000</v>
      </c>
      <c r="G16" s="739">
        <v>1615000</v>
      </c>
      <c r="H16" s="311">
        <v>6863750</v>
      </c>
      <c r="I16" s="312">
        <f t="shared" si="0"/>
        <v>16150000</v>
      </c>
      <c r="K16" s="54">
        <v>16150</v>
      </c>
    </row>
    <row r="17" spans="1:11" ht="17.25" customHeight="1">
      <c r="A17" s="753"/>
      <c r="B17" s="306" t="s">
        <v>1022</v>
      </c>
      <c r="C17" s="307"/>
      <c r="D17" s="308">
        <v>1469280</v>
      </c>
      <c r="E17" s="739">
        <v>500000</v>
      </c>
      <c r="F17" s="731">
        <v>460000</v>
      </c>
      <c r="G17" s="731">
        <v>420000</v>
      </c>
      <c r="H17" s="311">
        <v>1600000</v>
      </c>
      <c r="I17" s="312">
        <f t="shared" si="0"/>
        <v>4449280</v>
      </c>
    </row>
    <row r="18" spans="1:11" ht="17.25" customHeight="1">
      <c r="A18" s="753" t="s">
        <v>632</v>
      </c>
      <c r="B18" s="306" t="s">
        <v>1024</v>
      </c>
      <c r="C18" s="307" t="s">
        <v>624</v>
      </c>
      <c r="D18" s="308">
        <v>1344000</v>
      </c>
      <c r="E18" s="739">
        <v>448000</v>
      </c>
      <c r="F18" s="739">
        <v>448000</v>
      </c>
      <c r="G18" s="739">
        <v>448000</v>
      </c>
      <c r="H18" s="311">
        <v>1872000</v>
      </c>
      <c r="I18" s="312">
        <f t="shared" si="0"/>
        <v>4560000</v>
      </c>
      <c r="K18" s="54">
        <v>4560</v>
      </c>
    </row>
    <row r="19" spans="1:11" ht="17.25" customHeight="1">
      <c r="A19" s="753"/>
      <c r="B19" s="306" t="s">
        <v>1022</v>
      </c>
      <c r="C19" s="307"/>
      <c r="D19" s="308">
        <v>486919</v>
      </c>
      <c r="E19" s="739">
        <v>120000</v>
      </c>
      <c r="F19" s="731">
        <v>100000</v>
      </c>
      <c r="G19" s="731">
        <v>80000</v>
      </c>
      <c r="H19" s="311">
        <v>250000</v>
      </c>
      <c r="I19" s="312">
        <f t="shared" si="0"/>
        <v>1036919</v>
      </c>
    </row>
    <row r="20" spans="1:11" ht="17.25" customHeight="1">
      <c r="A20" s="753" t="s">
        <v>633</v>
      </c>
      <c r="B20" s="306" t="s">
        <v>12</v>
      </c>
      <c r="C20" s="307" t="s">
        <v>624</v>
      </c>
      <c r="D20" s="308">
        <v>6276000</v>
      </c>
      <c r="E20" s="739">
        <v>2092000</v>
      </c>
      <c r="F20" s="739">
        <v>2092000</v>
      </c>
      <c r="G20" s="739">
        <v>2092000</v>
      </c>
      <c r="H20" s="311">
        <v>8870000</v>
      </c>
      <c r="I20" s="312">
        <f t="shared" si="0"/>
        <v>21422000</v>
      </c>
      <c r="K20" s="54">
        <v>21422</v>
      </c>
    </row>
    <row r="21" spans="1:11" ht="17.25" customHeight="1" thickBot="1">
      <c r="A21" s="753" t="s">
        <v>80</v>
      </c>
      <c r="B21" s="306" t="s">
        <v>1022</v>
      </c>
      <c r="C21" s="307"/>
      <c r="D21" s="308">
        <v>2287664</v>
      </c>
      <c r="E21" s="309">
        <v>650000</v>
      </c>
      <c r="F21" s="310">
        <v>630000</v>
      </c>
      <c r="G21" s="310">
        <v>610000</v>
      </c>
      <c r="H21" s="311">
        <v>2950000</v>
      </c>
      <c r="I21" s="312">
        <f t="shared" si="0"/>
        <v>7127664</v>
      </c>
    </row>
    <row r="22" spans="1:11" ht="17.25" customHeight="1" thickBot="1">
      <c r="A22" s="298" t="s">
        <v>163</v>
      </c>
      <c r="B22" s="299" t="s">
        <v>354</v>
      </c>
      <c r="C22" s="313"/>
      <c r="D22" s="301">
        <f>+D23</f>
        <v>0</v>
      </c>
      <c r="E22" s="302">
        <f>+E23</f>
        <v>0</v>
      </c>
      <c r="F22" s="303">
        <f>+F23</f>
        <v>0</v>
      </c>
      <c r="G22" s="303">
        <f>+G23</f>
        <v>0</v>
      </c>
      <c r="H22" s="304">
        <f>+H23</f>
        <v>0</v>
      </c>
      <c r="I22" s="301">
        <f t="shared" si="0"/>
        <v>0</v>
      </c>
    </row>
    <row r="23" spans="1:11" ht="17.25" customHeight="1" thickBot="1">
      <c r="A23" s="305" t="s">
        <v>98</v>
      </c>
      <c r="B23" s="306" t="s">
        <v>352</v>
      </c>
      <c r="C23" s="307"/>
      <c r="D23" s="308"/>
      <c r="E23" s="309"/>
      <c r="F23" s="310"/>
      <c r="G23" s="310"/>
      <c r="H23" s="311"/>
      <c r="I23" s="312">
        <f t="shared" si="0"/>
        <v>0</v>
      </c>
    </row>
    <row r="24" spans="1:11" ht="17.25" customHeight="1" thickBot="1">
      <c r="A24" s="298" t="s">
        <v>100</v>
      </c>
      <c r="B24" s="299" t="s">
        <v>355</v>
      </c>
      <c r="C24" s="313"/>
      <c r="D24" s="301">
        <f>+D25</f>
        <v>0</v>
      </c>
      <c r="E24" s="302">
        <f>+E25</f>
        <v>0</v>
      </c>
      <c r="F24" s="303">
        <f>+F25</f>
        <v>0</v>
      </c>
      <c r="G24" s="303">
        <f>+G25</f>
        <v>0</v>
      </c>
      <c r="H24" s="304">
        <f>+H25</f>
        <v>0</v>
      </c>
      <c r="I24" s="301">
        <f t="shared" si="0"/>
        <v>0</v>
      </c>
    </row>
    <row r="25" spans="1:11" ht="17.25" customHeight="1" thickBot="1">
      <c r="A25" s="314" t="s">
        <v>169</v>
      </c>
      <c r="B25" s="315" t="s">
        <v>352</v>
      </c>
      <c r="C25" s="316"/>
      <c r="D25" s="317"/>
      <c r="E25" s="318"/>
      <c r="F25" s="319"/>
      <c r="G25" s="319"/>
      <c r="H25" s="320"/>
      <c r="I25" s="321">
        <f t="shared" si="0"/>
        <v>0</v>
      </c>
    </row>
    <row r="26" spans="1:11" ht="17.25" customHeight="1" thickBot="1">
      <c r="A26" s="298" t="s">
        <v>188</v>
      </c>
      <c r="B26" s="322" t="s">
        <v>356</v>
      </c>
      <c r="C26" s="313"/>
      <c r="D26" s="301">
        <f>+D27</f>
        <v>0</v>
      </c>
      <c r="E26" s="302">
        <f>+E27</f>
        <v>0</v>
      </c>
      <c r="F26" s="303">
        <f>+F27</f>
        <v>0</v>
      </c>
      <c r="G26" s="303">
        <f>+G27</f>
        <v>0</v>
      </c>
      <c r="H26" s="304">
        <f>+H27</f>
        <v>0</v>
      </c>
      <c r="I26" s="301">
        <f t="shared" si="0"/>
        <v>0</v>
      </c>
    </row>
    <row r="27" spans="1:11" ht="17.25" customHeight="1" thickBot="1">
      <c r="A27" s="323" t="s">
        <v>189</v>
      </c>
      <c r="B27" s="324" t="s">
        <v>352</v>
      </c>
      <c r="C27" s="325"/>
      <c r="D27" s="326"/>
      <c r="E27" s="327"/>
      <c r="F27" s="328"/>
      <c r="G27" s="328"/>
      <c r="H27" s="329"/>
      <c r="I27" s="330">
        <f t="shared" si="0"/>
        <v>0</v>
      </c>
    </row>
    <row r="28" spans="1:11" ht="17.25" customHeight="1" thickBot="1">
      <c r="A28" s="939" t="s">
        <v>357</v>
      </c>
      <c r="B28" s="940"/>
      <c r="C28" s="331"/>
      <c r="D28" s="301">
        <f t="shared" ref="D28:I28" si="2">+D6+D9+D22+D24+D26</f>
        <v>25107544</v>
      </c>
      <c r="E28" s="302">
        <f t="shared" si="2"/>
        <v>13894800</v>
      </c>
      <c r="F28" s="303">
        <f t="shared" si="2"/>
        <v>13544800</v>
      </c>
      <c r="G28" s="303">
        <f t="shared" si="2"/>
        <v>13294800</v>
      </c>
      <c r="H28" s="304">
        <f t="shared" si="2"/>
        <v>58804603</v>
      </c>
      <c r="I28" s="301">
        <f t="shared" si="2"/>
        <v>124646547</v>
      </c>
    </row>
  </sheetData>
  <mergeCells count="8">
    <mergeCell ref="A28:B28"/>
    <mergeCell ref="A1:I1"/>
    <mergeCell ref="A3:A4"/>
    <mergeCell ref="B3:B4"/>
    <mergeCell ref="C3:C4"/>
    <mergeCell ref="D3:D4"/>
    <mergeCell ref="E3:H3"/>
    <mergeCell ref="I3:I4"/>
  </mergeCells>
  <phoneticPr fontId="36" type="noConversion"/>
  <printOptions horizontalCentered="1"/>
  <pageMargins left="0.78740157480314965" right="0.78740157480314965" top="0.43307086614173229" bottom="0.39370078740157483" header="0.15748031496062992" footer="0.15748031496062992"/>
  <pageSetup paperSize="9" orientation="landscape" verticalDpi="300" r:id="rId1"/>
  <headerFooter alignWithMargins="0">
    <oddHeader>&amp;R&amp;"Times New Roman CE,Félkövér dőlt"10.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</sheetPr>
  <dimension ref="A1:D31"/>
  <sheetViews>
    <sheetView workbookViewId="0">
      <selection activeCell="C20" sqref="C20"/>
    </sheetView>
  </sheetViews>
  <sheetFormatPr defaultColWidth="9.140625" defaultRowHeight="12.75"/>
  <cols>
    <col min="1" max="1" width="5" style="332" customWidth="1"/>
    <col min="2" max="2" width="47" style="333" customWidth="1"/>
    <col min="3" max="4" width="15.140625" style="333" customWidth="1"/>
    <col min="5" max="16384" width="9.140625" style="333"/>
  </cols>
  <sheetData>
    <row r="1" spans="1:4" ht="31.5" customHeight="1">
      <c r="B1" s="949" t="s">
        <v>358</v>
      </c>
      <c r="C1" s="949"/>
      <c r="D1" s="949"/>
    </row>
    <row r="2" spans="1:4" s="335" customFormat="1" ht="16.5" thickBot="1">
      <c r="A2" s="334"/>
      <c r="B2" s="439"/>
      <c r="D2" s="336" t="s">
        <v>1096</v>
      </c>
    </row>
    <row r="3" spans="1:4" s="340" customFormat="1" ht="48" customHeight="1" thickBot="1">
      <c r="A3" s="337" t="s">
        <v>330</v>
      </c>
      <c r="B3" s="338" t="s">
        <v>17</v>
      </c>
      <c r="C3" s="338" t="s">
        <v>359</v>
      </c>
      <c r="D3" s="339" t="s">
        <v>360</v>
      </c>
    </row>
    <row r="4" spans="1:4" s="340" customFormat="1" ht="14.1" customHeight="1" thickBot="1">
      <c r="A4" s="341">
        <v>1</v>
      </c>
      <c r="B4" s="10">
        <v>2</v>
      </c>
      <c r="C4" s="10">
        <v>3</v>
      </c>
      <c r="D4" s="234">
        <v>4</v>
      </c>
    </row>
    <row r="5" spans="1:4" ht="18" customHeight="1">
      <c r="A5" s="342" t="s">
        <v>19</v>
      </c>
      <c r="B5" s="343" t="s">
        <v>361</v>
      </c>
      <c r="C5" s="344"/>
      <c r="D5" s="27"/>
    </row>
    <row r="6" spans="1:4" ht="18" customHeight="1">
      <c r="A6" s="345" t="s">
        <v>32</v>
      </c>
      <c r="B6" s="346" t="s">
        <v>362</v>
      </c>
      <c r="C6" s="347"/>
      <c r="D6" s="45"/>
    </row>
    <row r="7" spans="1:4" ht="18" customHeight="1">
      <c r="A7" s="345" t="s">
        <v>44</v>
      </c>
      <c r="B7" s="346" t="s">
        <v>363</v>
      </c>
      <c r="C7" s="347"/>
      <c r="D7" s="45"/>
    </row>
    <row r="8" spans="1:4" ht="18" customHeight="1">
      <c r="A8" s="345" t="s">
        <v>156</v>
      </c>
      <c r="B8" s="346" t="s">
        <v>364</v>
      </c>
      <c r="C8" s="347"/>
      <c r="D8" s="45"/>
    </row>
    <row r="9" spans="1:4" ht="18" customHeight="1">
      <c r="A9" s="345" t="s">
        <v>58</v>
      </c>
      <c r="B9" s="346" t="s">
        <v>365</v>
      </c>
      <c r="C9" s="347">
        <f>SUM(C10:C15)</f>
        <v>57358043</v>
      </c>
      <c r="D9" s="347">
        <f>SUM(D10:D15)</f>
        <v>1380000</v>
      </c>
    </row>
    <row r="10" spans="1:4" ht="18" customHeight="1">
      <c r="A10" s="345" t="s">
        <v>80</v>
      </c>
      <c r="B10" s="346" t="s">
        <v>366</v>
      </c>
      <c r="C10" s="347"/>
      <c r="D10" s="45"/>
    </row>
    <row r="11" spans="1:4" ht="18" customHeight="1">
      <c r="A11" s="345" t="s">
        <v>163</v>
      </c>
      <c r="B11" s="348" t="s">
        <v>367</v>
      </c>
      <c r="C11" s="347"/>
      <c r="D11" s="45"/>
    </row>
    <row r="12" spans="1:4" ht="18" customHeight="1">
      <c r="A12" s="345" t="s">
        <v>100</v>
      </c>
      <c r="B12" s="348" t="s">
        <v>368</v>
      </c>
      <c r="C12" s="347">
        <v>57358043</v>
      </c>
      <c r="D12" s="45">
        <v>1380000</v>
      </c>
    </row>
    <row r="13" spans="1:4" ht="18" customHeight="1">
      <c r="A13" s="345" t="s">
        <v>169</v>
      </c>
      <c r="B13" s="348" t="s">
        <v>369</v>
      </c>
      <c r="C13" s="347"/>
      <c r="D13" s="45"/>
    </row>
    <row r="14" spans="1:4" ht="18" customHeight="1">
      <c r="A14" s="345" t="s">
        <v>188</v>
      </c>
      <c r="B14" s="348" t="s">
        <v>370</v>
      </c>
      <c r="C14" s="347"/>
      <c r="D14" s="45"/>
    </row>
    <row r="15" spans="1:4" ht="22.5" customHeight="1">
      <c r="A15" s="345" t="s">
        <v>189</v>
      </c>
      <c r="B15" s="348" t="s">
        <v>371</v>
      </c>
      <c r="C15" s="347"/>
      <c r="D15" s="45"/>
    </row>
    <row r="16" spans="1:4" ht="18" customHeight="1">
      <c r="A16" s="345" t="s">
        <v>190</v>
      </c>
      <c r="B16" s="346" t="s">
        <v>372</v>
      </c>
      <c r="C16" s="347"/>
      <c r="D16" s="45"/>
    </row>
    <row r="17" spans="1:4" ht="18" customHeight="1">
      <c r="A17" s="345" t="s">
        <v>193</v>
      </c>
      <c r="B17" s="346" t="s">
        <v>373</v>
      </c>
      <c r="C17" s="347"/>
      <c r="D17" s="45"/>
    </row>
    <row r="18" spans="1:4" ht="18" customHeight="1">
      <c r="A18" s="345" t="s">
        <v>196</v>
      </c>
      <c r="B18" s="346" t="s">
        <v>374</v>
      </c>
      <c r="C18" s="347"/>
      <c r="D18" s="45"/>
    </row>
    <row r="19" spans="1:4" ht="18" customHeight="1">
      <c r="A19" s="345" t="s">
        <v>199</v>
      </c>
      <c r="B19" s="346" t="s">
        <v>375</v>
      </c>
      <c r="C19" s="347"/>
      <c r="D19" s="45"/>
    </row>
    <row r="20" spans="1:4" ht="18" customHeight="1">
      <c r="A20" s="345" t="s">
        <v>202</v>
      </c>
      <c r="B20" s="346" t="s">
        <v>376</v>
      </c>
      <c r="C20" s="347"/>
      <c r="D20" s="45"/>
    </row>
    <row r="21" spans="1:4" ht="18" customHeight="1">
      <c r="A21" s="345" t="s">
        <v>205</v>
      </c>
      <c r="B21" s="346" t="s">
        <v>377</v>
      </c>
      <c r="C21" s="166">
        <v>848260</v>
      </c>
      <c r="D21" s="45">
        <v>588200</v>
      </c>
    </row>
    <row r="22" spans="1:4" ht="18" customHeight="1">
      <c r="A22" s="345" t="s">
        <v>208</v>
      </c>
      <c r="B22" s="346" t="s">
        <v>378</v>
      </c>
      <c r="C22" s="166"/>
      <c r="D22" s="45"/>
    </row>
    <row r="23" spans="1:4" ht="18" customHeight="1">
      <c r="A23" s="345" t="s">
        <v>211</v>
      </c>
      <c r="B23" s="349"/>
      <c r="C23" s="166"/>
      <c r="D23" s="45"/>
    </row>
    <row r="24" spans="1:4" ht="18" customHeight="1">
      <c r="A24" s="345" t="s">
        <v>214</v>
      </c>
      <c r="B24" s="349"/>
      <c r="C24" s="166"/>
      <c r="D24" s="45"/>
    </row>
    <row r="25" spans="1:4" ht="18" customHeight="1">
      <c r="A25" s="345" t="s">
        <v>216</v>
      </c>
      <c r="B25" s="349"/>
      <c r="C25" s="166"/>
      <c r="D25" s="45"/>
    </row>
    <row r="26" spans="1:4" ht="18" customHeight="1">
      <c r="A26" s="345" t="s">
        <v>219</v>
      </c>
      <c r="B26" s="349"/>
      <c r="C26" s="166"/>
      <c r="D26" s="45"/>
    </row>
    <row r="27" spans="1:4" ht="18" customHeight="1">
      <c r="A27" s="345" t="s">
        <v>222</v>
      </c>
      <c r="B27" s="349"/>
      <c r="C27" s="166"/>
      <c r="D27" s="45"/>
    </row>
    <row r="28" spans="1:4" ht="18" customHeight="1">
      <c r="A28" s="345" t="s">
        <v>225</v>
      </c>
      <c r="B28" s="349"/>
      <c r="C28" s="166"/>
      <c r="D28" s="45"/>
    </row>
    <row r="29" spans="1:4" ht="18" customHeight="1" thickBot="1">
      <c r="A29" s="350" t="s">
        <v>254</v>
      </c>
      <c r="B29" s="351"/>
      <c r="C29" s="352"/>
      <c r="D29" s="30"/>
    </row>
    <row r="30" spans="1:4" ht="18" customHeight="1" thickBot="1">
      <c r="A30" s="353" t="s">
        <v>257</v>
      </c>
      <c r="B30" s="354" t="s">
        <v>319</v>
      </c>
      <c r="C30" s="355">
        <f>+C5+C6+C7+C8+C9+C16+C17+C18+C19+C20+C21+C22+C23+C24+C25+C26+C27+C28+C29</f>
        <v>58206303</v>
      </c>
      <c r="D30" s="356">
        <f>+D5+D6+D7+D8+D9+D16+D17+D18+D19+D20+D21+D22+D23+D24+D25+D26+D27+D28+D29</f>
        <v>1968200</v>
      </c>
    </row>
    <row r="31" spans="1:4" ht="8.25" customHeight="1">
      <c r="A31" s="357"/>
      <c r="B31" s="950"/>
      <c r="C31" s="950"/>
      <c r="D31" s="950"/>
    </row>
  </sheetData>
  <mergeCells count="2">
    <mergeCell ref="B1:D1"/>
    <mergeCell ref="B31:D31"/>
  </mergeCells>
  <phoneticPr fontId="36" type="noConversion"/>
  <printOptions horizontalCentered="1"/>
  <pageMargins left="0.78740157480314965" right="0.78740157480314965" top="1.0629921259842521" bottom="0.98425196850393704" header="0.78740157480314965" footer="0.78740157480314965"/>
  <pageSetup paperSize="9" scale="95" orientation="portrait" r:id="rId1"/>
  <headerFooter alignWithMargins="0">
    <oddHeader>&amp;R&amp;"Times New Roman CE,Dőlt" 11&amp;"Times New Roman CE,Félkövér dőlt".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U58"/>
  <sheetViews>
    <sheetView tabSelected="1" view="pageBreakPreview" topLeftCell="A4" zoomScale="87" zoomScaleSheetLayoutView="87" workbookViewId="0">
      <selection activeCell="M19" sqref="M19"/>
    </sheetView>
  </sheetViews>
  <sheetFormatPr defaultRowHeight="15"/>
  <cols>
    <col min="1" max="1" width="15.28515625" customWidth="1"/>
    <col min="4" max="4" width="8.5703125" bestFit="1" customWidth="1"/>
    <col min="5" max="5" width="10.42578125" customWidth="1"/>
    <col min="9" max="9" width="11" customWidth="1"/>
    <col min="13" max="13" width="10.42578125" bestFit="1" customWidth="1"/>
    <col min="17" max="17" width="10.42578125" bestFit="1" customWidth="1"/>
    <col min="21" max="21" width="10.42578125" bestFit="1" customWidth="1"/>
  </cols>
  <sheetData>
    <row r="1" spans="1:21">
      <c r="A1" s="961" t="s">
        <v>609</v>
      </c>
      <c r="B1" s="964" t="s">
        <v>610</v>
      </c>
      <c r="C1" s="964"/>
      <c r="D1" s="964"/>
      <c r="E1" s="965"/>
      <c r="F1" s="966" t="s">
        <v>611</v>
      </c>
      <c r="G1" s="964"/>
      <c r="H1" s="964"/>
      <c r="I1" s="965"/>
      <c r="J1" s="966" t="s">
        <v>612</v>
      </c>
      <c r="K1" s="964"/>
      <c r="L1" s="964"/>
      <c r="M1" s="965"/>
      <c r="N1" s="964" t="s">
        <v>613</v>
      </c>
      <c r="O1" s="964"/>
      <c r="P1" s="964"/>
      <c r="Q1" s="965"/>
      <c r="R1" s="964" t="s">
        <v>610</v>
      </c>
      <c r="S1" s="964"/>
      <c r="T1" s="964"/>
      <c r="U1" s="967"/>
    </row>
    <row r="2" spans="1:21">
      <c r="A2" s="962"/>
      <c r="B2" s="951">
        <v>43101</v>
      </c>
      <c r="C2" s="952"/>
      <c r="D2" s="952"/>
      <c r="E2" s="953"/>
      <c r="F2" s="955">
        <v>43101</v>
      </c>
      <c r="G2" s="951"/>
      <c r="H2" s="951"/>
      <c r="I2" s="956"/>
      <c r="J2" s="955">
        <v>43101</v>
      </c>
      <c r="K2" s="951"/>
      <c r="L2" s="951"/>
      <c r="M2" s="956"/>
      <c r="N2" s="951">
        <v>43191</v>
      </c>
      <c r="O2" s="952"/>
      <c r="P2" s="952"/>
      <c r="Q2" s="953"/>
      <c r="R2" s="951">
        <v>43191</v>
      </c>
      <c r="S2" s="952"/>
      <c r="T2" s="952"/>
      <c r="U2" s="957"/>
    </row>
    <row r="3" spans="1:21" ht="25.5">
      <c r="A3" s="963"/>
      <c r="B3" s="717" t="s">
        <v>269</v>
      </c>
      <c r="C3" s="718" t="s">
        <v>614</v>
      </c>
      <c r="D3" s="719" t="s">
        <v>1244</v>
      </c>
      <c r="E3" s="719" t="s">
        <v>271</v>
      </c>
      <c r="F3" s="717" t="s">
        <v>269</v>
      </c>
      <c r="G3" s="717" t="s">
        <v>615</v>
      </c>
      <c r="H3" s="717" t="s">
        <v>616</v>
      </c>
      <c r="I3" s="717" t="s">
        <v>271</v>
      </c>
      <c r="J3" s="717" t="s">
        <v>269</v>
      </c>
      <c r="K3" s="719" t="s">
        <v>615</v>
      </c>
      <c r="L3" s="717" t="s">
        <v>616</v>
      </c>
      <c r="M3" s="853" t="s">
        <v>271</v>
      </c>
      <c r="N3" s="717" t="s">
        <v>269</v>
      </c>
      <c r="O3" s="718" t="s">
        <v>614</v>
      </c>
      <c r="P3" s="719" t="s">
        <v>1244</v>
      </c>
      <c r="Q3" s="854" t="s">
        <v>271</v>
      </c>
      <c r="R3" s="717" t="s">
        <v>269</v>
      </c>
      <c r="S3" s="718" t="s">
        <v>614</v>
      </c>
      <c r="T3" s="719" t="s">
        <v>1244</v>
      </c>
      <c r="U3" s="875" t="s">
        <v>271</v>
      </c>
    </row>
    <row r="4" spans="1:21">
      <c r="A4" s="720"/>
      <c r="B4" s="721"/>
      <c r="C4" s="721"/>
      <c r="D4" s="721"/>
      <c r="E4" s="727"/>
      <c r="F4" s="721"/>
      <c r="G4" s="721"/>
      <c r="H4" s="721"/>
      <c r="I4" s="721"/>
      <c r="J4" s="721"/>
      <c r="K4" s="722"/>
      <c r="L4" s="721"/>
      <c r="M4" s="848"/>
      <c r="N4" s="844"/>
      <c r="O4" s="844"/>
      <c r="P4" s="848"/>
      <c r="Q4" s="844"/>
      <c r="R4" s="844"/>
      <c r="S4" s="844"/>
      <c r="T4" s="848"/>
      <c r="U4" s="876"/>
    </row>
    <row r="5" spans="1:21" ht="26.25">
      <c r="A5" s="821" t="s">
        <v>617</v>
      </c>
      <c r="B5" s="723">
        <v>8.75</v>
      </c>
      <c r="C5" s="723"/>
      <c r="D5" s="723"/>
      <c r="E5" s="724">
        <f>B5+C5+D5</f>
        <v>8.75</v>
      </c>
      <c r="F5" s="819"/>
      <c r="G5" s="819"/>
      <c r="H5" s="819"/>
      <c r="I5" s="819"/>
      <c r="J5" s="723">
        <f>B5+F5</f>
        <v>8.75</v>
      </c>
      <c r="K5" s="723">
        <f>C5+G5</f>
        <v>0</v>
      </c>
      <c r="L5" s="723"/>
      <c r="M5" s="724">
        <f>J5+K5+L5</f>
        <v>8.75</v>
      </c>
      <c r="N5" s="723"/>
      <c r="O5" s="723"/>
      <c r="P5" s="724"/>
      <c r="Q5" s="723"/>
      <c r="R5" s="723">
        <f>J5+N5</f>
        <v>8.75</v>
      </c>
      <c r="S5" s="723">
        <f>K5+O5</f>
        <v>0</v>
      </c>
      <c r="T5" s="724">
        <f>L5+P5</f>
        <v>0</v>
      </c>
      <c r="U5" s="877">
        <f>R5+S5+T5</f>
        <v>8.75</v>
      </c>
    </row>
    <row r="6" spans="1:21">
      <c r="A6" s="725"/>
      <c r="B6" s="728"/>
      <c r="C6" s="728"/>
      <c r="D6" s="728"/>
      <c r="E6" s="724"/>
      <c r="F6" s="846"/>
      <c r="G6" s="846"/>
      <c r="H6" s="846"/>
      <c r="I6" s="819"/>
      <c r="J6" s="723"/>
      <c r="K6" s="723"/>
      <c r="L6" s="723"/>
      <c r="M6" s="724"/>
      <c r="N6" s="728"/>
      <c r="O6" s="728"/>
      <c r="P6" s="848"/>
      <c r="Q6" s="723"/>
      <c r="R6" s="723">
        <f t="shared" ref="R6:T27" si="0">J6+N6</f>
        <v>0</v>
      </c>
      <c r="S6" s="723">
        <f t="shared" si="0"/>
        <v>0</v>
      </c>
      <c r="T6" s="724">
        <f t="shared" si="0"/>
        <v>0</v>
      </c>
      <c r="U6" s="877">
        <f t="shared" ref="U6:U27" si="1">R6+S6+T6</f>
        <v>0</v>
      </c>
    </row>
    <row r="7" spans="1:21" ht="26.25">
      <c r="A7" s="820" t="s">
        <v>265</v>
      </c>
      <c r="B7" s="723">
        <v>82.5</v>
      </c>
      <c r="C7" s="723"/>
      <c r="D7" s="723"/>
      <c r="E7" s="724">
        <f>B7+C7+D7</f>
        <v>82.5</v>
      </c>
      <c r="F7" s="819"/>
      <c r="G7" s="819"/>
      <c r="H7" s="819"/>
      <c r="I7" s="819"/>
      <c r="J7" s="723">
        <f>B7+F7</f>
        <v>82.5</v>
      </c>
      <c r="K7" s="723"/>
      <c r="L7" s="723"/>
      <c r="M7" s="724">
        <f>J7+K7+L7</f>
        <v>82.5</v>
      </c>
      <c r="N7" s="723"/>
      <c r="O7" s="723"/>
      <c r="P7" s="724"/>
      <c r="Q7" s="723"/>
      <c r="R7" s="723">
        <f t="shared" si="0"/>
        <v>82.5</v>
      </c>
      <c r="S7" s="723">
        <f t="shared" si="0"/>
        <v>0</v>
      </c>
      <c r="T7" s="724">
        <f t="shared" si="0"/>
        <v>0</v>
      </c>
      <c r="U7" s="877">
        <f t="shared" si="1"/>
        <v>82.5</v>
      </c>
    </row>
    <row r="8" spans="1:21">
      <c r="A8" s="725"/>
      <c r="B8" s="728"/>
      <c r="C8" s="728"/>
      <c r="D8" s="728"/>
      <c r="E8" s="724"/>
      <c r="F8" s="728"/>
      <c r="G8" s="728"/>
      <c r="H8" s="728"/>
      <c r="I8" s="847"/>
      <c r="J8" s="723"/>
      <c r="K8" s="723"/>
      <c r="L8" s="723"/>
      <c r="M8" s="724"/>
      <c r="N8" s="728"/>
      <c r="O8" s="728"/>
      <c r="P8" s="848"/>
      <c r="Q8" s="723"/>
      <c r="R8" s="723">
        <f t="shared" si="0"/>
        <v>0</v>
      </c>
      <c r="S8" s="723">
        <f t="shared" si="0"/>
        <v>0</v>
      </c>
      <c r="T8" s="724">
        <f t="shared" si="0"/>
        <v>0</v>
      </c>
      <c r="U8" s="877">
        <f t="shared" si="1"/>
        <v>0</v>
      </c>
    </row>
    <row r="9" spans="1:21" ht="26.25">
      <c r="A9" s="820" t="s">
        <v>618</v>
      </c>
      <c r="B9" s="723">
        <v>14</v>
      </c>
      <c r="C9" s="723"/>
      <c r="D9" s="723"/>
      <c r="E9" s="724">
        <f>B9+C9+D9</f>
        <v>14</v>
      </c>
      <c r="F9" s="723"/>
      <c r="G9" s="723"/>
      <c r="H9" s="723"/>
      <c r="I9" s="847"/>
      <c r="J9" s="723">
        <f>B9+F9</f>
        <v>14</v>
      </c>
      <c r="K9" s="723"/>
      <c r="L9" s="723"/>
      <c r="M9" s="724">
        <f>J9+K9+L9</f>
        <v>14</v>
      </c>
      <c r="N9" s="723"/>
      <c r="O9" s="723"/>
      <c r="P9" s="724"/>
      <c r="Q9" s="723"/>
      <c r="R9" s="723">
        <f t="shared" si="0"/>
        <v>14</v>
      </c>
      <c r="S9" s="723">
        <f t="shared" si="0"/>
        <v>0</v>
      </c>
      <c r="T9" s="724">
        <f t="shared" si="0"/>
        <v>0</v>
      </c>
      <c r="U9" s="877">
        <f t="shared" si="1"/>
        <v>14</v>
      </c>
    </row>
    <row r="10" spans="1:21">
      <c r="A10" s="725"/>
      <c r="B10" s="728"/>
      <c r="C10" s="728"/>
      <c r="D10" s="728"/>
      <c r="E10" s="724"/>
      <c r="F10" s="728"/>
      <c r="G10" s="728"/>
      <c r="H10" s="728"/>
      <c r="I10" s="847"/>
      <c r="J10" s="723"/>
      <c r="K10" s="723"/>
      <c r="L10" s="723"/>
      <c r="M10" s="724"/>
      <c r="N10" s="728"/>
      <c r="O10" s="728"/>
      <c r="P10" s="848"/>
      <c r="Q10" s="723"/>
      <c r="R10" s="723">
        <f t="shared" si="0"/>
        <v>0</v>
      </c>
      <c r="S10" s="723">
        <f t="shared" si="0"/>
        <v>0</v>
      </c>
      <c r="T10" s="724">
        <f t="shared" si="0"/>
        <v>0</v>
      </c>
      <c r="U10" s="877">
        <f t="shared" si="1"/>
        <v>0</v>
      </c>
    </row>
    <row r="11" spans="1:21" ht="26.25">
      <c r="A11" s="820" t="s">
        <v>267</v>
      </c>
      <c r="B11" s="723">
        <v>6</v>
      </c>
      <c r="C11" s="723"/>
      <c r="D11" s="723"/>
      <c r="E11" s="724">
        <f>B11+C11+D11</f>
        <v>6</v>
      </c>
      <c r="F11" s="723"/>
      <c r="G11" s="723"/>
      <c r="H11" s="723"/>
      <c r="I11" s="847"/>
      <c r="J11" s="723">
        <f>B11+F11</f>
        <v>6</v>
      </c>
      <c r="K11" s="723">
        <f>C11+G11</f>
        <v>0</v>
      </c>
      <c r="L11" s="723"/>
      <c r="M11" s="724">
        <f>J11+K11+L11</f>
        <v>6</v>
      </c>
      <c r="N11" s="723"/>
      <c r="O11" s="723"/>
      <c r="P11" s="724"/>
      <c r="Q11" s="723"/>
      <c r="R11" s="723">
        <f t="shared" si="0"/>
        <v>6</v>
      </c>
      <c r="S11" s="723">
        <f t="shared" si="0"/>
        <v>0</v>
      </c>
      <c r="T11" s="724">
        <f t="shared" si="0"/>
        <v>0</v>
      </c>
      <c r="U11" s="877">
        <f t="shared" si="1"/>
        <v>6</v>
      </c>
    </row>
    <row r="12" spans="1:21">
      <c r="A12" s="725"/>
      <c r="B12" s="728"/>
      <c r="C12" s="728"/>
      <c r="D12" s="728"/>
      <c r="E12" s="724"/>
      <c r="F12" s="728"/>
      <c r="G12" s="728"/>
      <c r="H12" s="728"/>
      <c r="I12" s="847"/>
      <c r="J12" s="723"/>
      <c r="K12" s="723"/>
      <c r="L12" s="723"/>
      <c r="M12" s="724"/>
      <c r="N12" s="728"/>
      <c r="O12" s="728"/>
      <c r="P12" s="848"/>
      <c r="Q12" s="723"/>
      <c r="R12" s="723">
        <f t="shared" si="0"/>
        <v>0</v>
      </c>
      <c r="S12" s="723">
        <f t="shared" si="0"/>
        <v>0</v>
      </c>
      <c r="T12" s="724">
        <f t="shared" si="0"/>
        <v>0</v>
      </c>
      <c r="U12" s="877">
        <f t="shared" si="1"/>
        <v>0</v>
      </c>
    </row>
    <row r="13" spans="1:21" ht="26.25">
      <c r="A13" s="820" t="s">
        <v>268</v>
      </c>
      <c r="B13" s="723"/>
      <c r="C13" s="723">
        <v>2.75</v>
      </c>
      <c r="D13" s="723"/>
      <c r="E13" s="724">
        <f>B13+C13+D13</f>
        <v>2.75</v>
      </c>
      <c r="F13" s="723"/>
      <c r="G13" s="723"/>
      <c r="H13" s="723"/>
      <c r="I13" s="847"/>
      <c r="J13" s="723"/>
      <c r="K13" s="723">
        <f>C13+G13</f>
        <v>2.75</v>
      </c>
      <c r="L13" s="723"/>
      <c r="M13" s="724">
        <f>J13+K13+L13</f>
        <v>2.75</v>
      </c>
      <c r="N13" s="723"/>
      <c r="O13" s="723"/>
      <c r="P13" s="724"/>
      <c r="Q13" s="723"/>
      <c r="R13" s="723">
        <f t="shared" si="0"/>
        <v>0</v>
      </c>
      <c r="S13" s="723">
        <f t="shared" si="0"/>
        <v>2.75</v>
      </c>
      <c r="T13" s="724">
        <f t="shared" si="0"/>
        <v>0</v>
      </c>
      <c r="U13" s="877">
        <f t="shared" si="1"/>
        <v>2.75</v>
      </c>
    </row>
    <row r="14" spans="1:21">
      <c r="A14" s="725"/>
      <c r="B14" s="728"/>
      <c r="C14" s="728"/>
      <c r="D14" s="728"/>
      <c r="E14" s="724"/>
      <c r="F14" s="728"/>
      <c r="G14" s="728"/>
      <c r="H14" s="728"/>
      <c r="I14" s="847"/>
      <c r="J14" s="723"/>
      <c r="K14" s="723"/>
      <c r="L14" s="723"/>
      <c r="M14" s="724"/>
      <c r="N14" s="728"/>
      <c r="O14" s="728"/>
      <c r="P14" s="848"/>
      <c r="Q14" s="723"/>
      <c r="R14" s="723"/>
      <c r="S14" s="723"/>
      <c r="T14" s="724"/>
      <c r="U14" s="877"/>
    </row>
    <row r="15" spans="1:21">
      <c r="A15" s="725"/>
      <c r="B15" s="723"/>
      <c r="C15" s="723"/>
      <c r="D15" s="723"/>
      <c r="E15" s="724"/>
      <c r="F15" s="723"/>
      <c r="G15" s="723"/>
      <c r="H15" s="723"/>
      <c r="I15" s="847"/>
      <c r="J15" s="723"/>
      <c r="K15" s="723"/>
      <c r="L15" s="723"/>
      <c r="M15" s="724"/>
      <c r="N15" s="723"/>
      <c r="O15" s="723"/>
      <c r="P15" s="724"/>
      <c r="Q15" s="723"/>
      <c r="R15" s="723"/>
      <c r="S15" s="723"/>
      <c r="T15" s="724"/>
      <c r="U15" s="877"/>
    </row>
    <row r="16" spans="1:21">
      <c r="A16" s="725"/>
      <c r="B16" s="728"/>
      <c r="C16" s="728"/>
      <c r="D16" s="728"/>
      <c r="E16" s="724"/>
      <c r="F16" s="728"/>
      <c r="G16" s="728"/>
      <c r="H16" s="728"/>
      <c r="I16" s="847"/>
      <c r="J16" s="723"/>
      <c r="K16" s="723"/>
      <c r="L16" s="723"/>
      <c r="M16" s="724"/>
      <c r="N16" s="728"/>
      <c r="O16" s="728"/>
      <c r="P16" s="848"/>
      <c r="Q16" s="723"/>
      <c r="R16" s="723"/>
      <c r="S16" s="723"/>
      <c r="T16" s="724"/>
      <c r="U16" s="877"/>
    </row>
    <row r="17" spans="1:21">
      <c r="A17" s="725"/>
      <c r="B17" s="723"/>
      <c r="C17" s="723"/>
      <c r="D17" s="723"/>
      <c r="E17" s="724"/>
      <c r="F17" s="723"/>
      <c r="G17" s="723"/>
      <c r="H17" s="723"/>
      <c r="I17" s="847"/>
      <c r="J17" s="723"/>
      <c r="K17" s="723"/>
      <c r="L17" s="723"/>
      <c r="M17" s="724"/>
      <c r="N17" s="723"/>
      <c r="O17" s="723"/>
      <c r="P17" s="724"/>
      <c r="Q17" s="723"/>
      <c r="R17" s="723"/>
      <c r="S17" s="723"/>
      <c r="T17" s="724"/>
      <c r="U17" s="877"/>
    </row>
    <row r="18" spans="1:21">
      <c r="A18" s="725"/>
      <c r="B18" s="728"/>
      <c r="C18" s="728"/>
      <c r="D18" s="728"/>
      <c r="E18" s="724"/>
      <c r="F18" s="728"/>
      <c r="G18" s="728"/>
      <c r="H18" s="728"/>
      <c r="I18" s="847"/>
      <c r="J18" s="723"/>
      <c r="K18" s="723"/>
      <c r="L18" s="723"/>
      <c r="M18" s="724"/>
      <c r="N18" s="728"/>
      <c r="O18" s="728"/>
      <c r="P18" s="848"/>
      <c r="Q18" s="723"/>
      <c r="R18" s="723"/>
      <c r="S18" s="723"/>
      <c r="T18" s="724"/>
      <c r="U18" s="877"/>
    </row>
    <row r="19" spans="1:21" ht="38.25">
      <c r="A19" s="726" t="s">
        <v>619</v>
      </c>
      <c r="B19" s="723">
        <v>34</v>
      </c>
      <c r="C19" s="723">
        <v>2</v>
      </c>
      <c r="D19" s="723">
        <v>20</v>
      </c>
      <c r="E19" s="724">
        <f t="shared" ref="E19:E27" si="2">B19+C19+D19</f>
        <v>56</v>
      </c>
      <c r="F19" s="723"/>
      <c r="G19" s="723"/>
      <c r="H19" s="723"/>
      <c r="I19" s="847">
        <f t="shared" ref="I19:I25" si="3">F19+G19+H19</f>
        <v>0</v>
      </c>
      <c r="J19" s="723">
        <f>B19+F19</f>
        <v>34</v>
      </c>
      <c r="K19" s="723">
        <f>C19+G19</f>
        <v>2</v>
      </c>
      <c r="L19" s="723">
        <f>D19+H19</f>
        <v>20</v>
      </c>
      <c r="M19" s="723">
        <f t="shared" ref="M19:M27" si="4">J19+K19+L19</f>
        <v>56</v>
      </c>
      <c r="N19" s="723"/>
      <c r="O19" s="723"/>
      <c r="P19" s="723"/>
      <c r="Q19" s="723"/>
      <c r="R19" s="723">
        <f t="shared" ref="R19:T20" si="5">J19+N19</f>
        <v>34</v>
      </c>
      <c r="S19" s="723">
        <f t="shared" si="5"/>
        <v>2</v>
      </c>
      <c r="T19" s="723">
        <f t="shared" si="5"/>
        <v>20</v>
      </c>
      <c r="U19" s="877">
        <f t="shared" ref="U19:U20" si="6">R19+S19+T19</f>
        <v>56</v>
      </c>
    </row>
    <row r="20" spans="1:21">
      <c r="A20" s="726" t="s">
        <v>1297</v>
      </c>
      <c r="B20" s="728">
        <v>1</v>
      </c>
      <c r="C20" s="728"/>
      <c r="D20" s="728"/>
      <c r="E20" s="724">
        <f t="shared" si="2"/>
        <v>1</v>
      </c>
      <c r="F20" s="728"/>
      <c r="G20" s="728">
        <v>1</v>
      </c>
      <c r="H20" s="728"/>
      <c r="I20" s="819">
        <f t="shared" si="3"/>
        <v>1</v>
      </c>
      <c r="J20" s="723">
        <f>B20+F20</f>
        <v>1</v>
      </c>
      <c r="K20" s="723"/>
      <c r="L20" s="723"/>
      <c r="M20" s="724">
        <f t="shared" si="4"/>
        <v>1</v>
      </c>
      <c r="N20" s="724"/>
      <c r="O20" s="724"/>
      <c r="P20" s="724"/>
      <c r="Q20" s="724"/>
      <c r="R20" s="723">
        <f t="shared" si="5"/>
        <v>1</v>
      </c>
      <c r="S20" s="723">
        <f t="shared" si="5"/>
        <v>0</v>
      </c>
      <c r="T20" s="723">
        <f t="shared" si="5"/>
        <v>0</v>
      </c>
      <c r="U20" s="877">
        <f t="shared" si="6"/>
        <v>1</v>
      </c>
    </row>
    <row r="21" spans="1:21">
      <c r="A21" s="725" t="s">
        <v>620</v>
      </c>
      <c r="B21" s="723">
        <f>B22+B23+B24+B25+B26</f>
        <v>12.98</v>
      </c>
      <c r="C21" s="723">
        <f t="shared" ref="C21:T21" si="7">C22+C23+C24+C25+C26</f>
        <v>1.27</v>
      </c>
      <c r="D21" s="723">
        <f t="shared" si="7"/>
        <v>0</v>
      </c>
      <c r="E21" s="723">
        <f t="shared" si="7"/>
        <v>14.25</v>
      </c>
      <c r="F21" s="723">
        <f t="shared" si="7"/>
        <v>0</v>
      </c>
      <c r="G21" s="723">
        <v>-1</v>
      </c>
      <c r="H21" s="723">
        <f t="shared" si="7"/>
        <v>0</v>
      </c>
      <c r="I21" s="723">
        <f t="shared" si="7"/>
        <v>0</v>
      </c>
      <c r="J21" s="723">
        <f t="shared" si="7"/>
        <v>12.98</v>
      </c>
      <c r="K21" s="723">
        <f t="shared" si="7"/>
        <v>1.27</v>
      </c>
      <c r="L21" s="723">
        <f t="shared" si="7"/>
        <v>0</v>
      </c>
      <c r="M21" s="723">
        <f t="shared" si="7"/>
        <v>14.25</v>
      </c>
      <c r="N21" s="723">
        <f t="shared" si="7"/>
        <v>2.5</v>
      </c>
      <c r="O21" s="723">
        <f t="shared" si="7"/>
        <v>0</v>
      </c>
      <c r="P21" s="723">
        <f t="shared" si="7"/>
        <v>0</v>
      </c>
      <c r="Q21" s="723">
        <f t="shared" si="7"/>
        <v>2.5</v>
      </c>
      <c r="R21" s="723">
        <f t="shared" si="7"/>
        <v>15.48</v>
      </c>
      <c r="S21" s="723">
        <f t="shared" si="7"/>
        <v>1.27</v>
      </c>
      <c r="T21" s="723">
        <f t="shared" si="7"/>
        <v>0</v>
      </c>
      <c r="U21" s="877">
        <f t="shared" si="1"/>
        <v>16.75</v>
      </c>
    </row>
    <row r="22" spans="1:21" ht="39">
      <c r="A22" s="820" t="s">
        <v>1023</v>
      </c>
      <c r="B22" s="723">
        <v>1</v>
      </c>
      <c r="C22" s="723"/>
      <c r="D22" s="723"/>
      <c r="E22" s="724">
        <v>1</v>
      </c>
      <c r="F22" s="723"/>
      <c r="G22" s="723"/>
      <c r="H22" s="723"/>
      <c r="I22" s="819">
        <f t="shared" si="3"/>
        <v>0</v>
      </c>
      <c r="J22" s="723">
        <f t="shared" ref="J22:K27" si="8">B22+F22</f>
        <v>1</v>
      </c>
      <c r="K22" s="723">
        <f t="shared" si="8"/>
        <v>0</v>
      </c>
      <c r="L22" s="723"/>
      <c r="M22" s="724">
        <f t="shared" si="4"/>
        <v>1</v>
      </c>
      <c r="N22" s="723"/>
      <c r="O22" s="723"/>
      <c r="P22" s="724"/>
      <c r="Q22" s="723"/>
      <c r="R22" s="723">
        <f t="shared" si="0"/>
        <v>1</v>
      </c>
      <c r="S22" s="723">
        <f t="shared" si="0"/>
        <v>0</v>
      </c>
      <c r="T22" s="724">
        <f t="shared" si="0"/>
        <v>0</v>
      </c>
      <c r="U22" s="877">
        <f t="shared" si="1"/>
        <v>1</v>
      </c>
    </row>
    <row r="23" spans="1:21">
      <c r="A23" s="725" t="s">
        <v>621</v>
      </c>
      <c r="B23" s="723">
        <v>2</v>
      </c>
      <c r="C23" s="723"/>
      <c r="D23" s="723"/>
      <c r="E23" s="724">
        <f t="shared" si="2"/>
        <v>2</v>
      </c>
      <c r="F23" s="723"/>
      <c r="G23" s="723"/>
      <c r="H23" s="723"/>
      <c r="I23" s="819"/>
      <c r="J23" s="723">
        <f t="shared" si="8"/>
        <v>2</v>
      </c>
      <c r="K23" s="723">
        <f t="shared" si="8"/>
        <v>0</v>
      </c>
      <c r="L23" s="723"/>
      <c r="M23" s="724">
        <f t="shared" si="4"/>
        <v>2</v>
      </c>
      <c r="N23" s="723"/>
      <c r="O23" s="723"/>
      <c r="P23" s="724"/>
      <c r="Q23" s="723"/>
      <c r="R23" s="723">
        <f t="shared" si="0"/>
        <v>2</v>
      </c>
      <c r="S23" s="723">
        <f t="shared" si="0"/>
        <v>0</v>
      </c>
      <c r="T23" s="724">
        <f t="shared" si="0"/>
        <v>0</v>
      </c>
      <c r="U23" s="877">
        <f t="shared" si="1"/>
        <v>2</v>
      </c>
    </row>
    <row r="24" spans="1:21">
      <c r="A24" s="725" t="s">
        <v>5</v>
      </c>
      <c r="B24" s="849">
        <v>6.23</v>
      </c>
      <c r="C24" s="849">
        <v>1.27</v>
      </c>
      <c r="D24" s="849"/>
      <c r="E24" s="724">
        <f t="shared" si="2"/>
        <v>7.5</v>
      </c>
      <c r="F24" s="849"/>
      <c r="G24" s="849"/>
      <c r="H24" s="849"/>
      <c r="I24" s="819"/>
      <c r="J24" s="723">
        <f t="shared" si="8"/>
        <v>6.23</v>
      </c>
      <c r="K24" s="723">
        <f t="shared" si="8"/>
        <v>1.27</v>
      </c>
      <c r="L24" s="723"/>
      <c r="M24" s="724">
        <f t="shared" si="4"/>
        <v>7.5</v>
      </c>
      <c r="N24" s="849">
        <v>2.5</v>
      </c>
      <c r="O24" s="849"/>
      <c r="P24" s="850"/>
      <c r="Q24" s="723">
        <f>N24+O24+P24</f>
        <v>2.5</v>
      </c>
      <c r="R24" s="723">
        <f>J24+N24</f>
        <v>8.73</v>
      </c>
      <c r="S24" s="723">
        <f t="shared" si="0"/>
        <v>1.27</v>
      </c>
      <c r="T24" s="724">
        <f t="shared" si="0"/>
        <v>0</v>
      </c>
      <c r="U24" s="877">
        <f t="shared" si="1"/>
        <v>10</v>
      </c>
    </row>
    <row r="25" spans="1:21">
      <c r="A25" s="725" t="s">
        <v>623</v>
      </c>
      <c r="B25" s="723">
        <v>3.75</v>
      </c>
      <c r="C25" s="723"/>
      <c r="D25" s="723"/>
      <c r="E25" s="724">
        <f t="shared" si="2"/>
        <v>3.75</v>
      </c>
      <c r="F25" s="723"/>
      <c r="G25" s="723"/>
      <c r="H25" s="723"/>
      <c r="I25" s="819">
        <f t="shared" si="3"/>
        <v>0</v>
      </c>
      <c r="J25" s="723">
        <f t="shared" si="8"/>
        <v>3.75</v>
      </c>
      <c r="K25" s="723">
        <f t="shared" si="8"/>
        <v>0</v>
      </c>
      <c r="L25" s="723"/>
      <c r="M25" s="724">
        <f t="shared" si="4"/>
        <v>3.75</v>
      </c>
      <c r="N25" s="723"/>
      <c r="O25" s="723"/>
      <c r="P25" s="724"/>
      <c r="Q25" s="723"/>
      <c r="R25" s="723">
        <f t="shared" si="0"/>
        <v>3.75</v>
      </c>
      <c r="S25" s="723">
        <f t="shared" si="0"/>
        <v>0</v>
      </c>
      <c r="T25" s="724">
        <f t="shared" si="0"/>
        <v>0</v>
      </c>
      <c r="U25" s="877">
        <f t="shared" si="1"/>
        <v>3.75</v>
      </c>
    </row>
    <row r="26" spans="1:21">
      <c r="A26" s="725"/>
      <c r="B26" s="728"/>
      <c r="C26" s="728"/>
      <c r="D26" s="728"/>
      <c r="E26" s="848"/>
      <c r="F26" s="728"/>
      <c r="G26" s="728"/>
      <c r="H26" s="728"/>
      <c r="I26" s="819"/>
      <c r="J26" s="723">
        <f t="shared" si="8"/>
        <v>0</v>
      </c>
      <c r="K26" s="723">
        <f t="shared" si="8"/>
        <v>0</v>
      </c>
      <c r="L26" s="844"/>
      <c r="M26" s="724">
        <f t="shared" si="4"/>
        <v>0</v>
      </c>
      <c r="N26" s="844"/>
      <c r="O26" s="844"/>
      <c r="P26" s="848"/>
      <c r="Q26" s="844"/>
      <c r="R26" s="723">
        <f t="shared" si="0"/>
        <v>0</v>
      </c>
      <c r="S26" s="723">
        <f t="shared" si="0"/>
        <v>0</v>
      </c>
      <c r="T26" s="724">
        <f t="shared" si="0"/>
        <v>0</v>
      </c>
      <c r="U26" s="877">
        <f t="shared" si="1"/>
        <v>0</v>
      </c>
    </row>
    <row r="27" spans="1:21" ht="15.75" thickBot="1">
      <c r="A27" s="868" t="s">
        <v>622</v>
      </c>
      <c r="B27" s="844">
        <v>30</v>
      </c>
      <c r="C27" s="844"/>
      <c r="D27" s="844"/>
      <c r="E27" s="851">
        <f t="shared" si="2"/>
        <v>30</v>
      </c>
      <c r="F27" s="844"/>
      <c r="G27" s="844"/>
      <c r="H27" s="844"/>
      <c r="I27" s="869"/>
      <c r="J27" s="844">
        <f t="shared" si="8"/>
        <v>30</v>
      </c>
      <c r="K27" s="844">
        <f t="shared" si="8"/>
        <v>0</v>
      </c>
      <c r="L27" s="844"/>
      <c r="M27" s="844">
        <f t="shared" si="4"/>
        <v>30</v>
      </c>
      <c r="N27" s="844"/>
      <c r="O27" s="844"/>
      <c r="P27" s="844"/>
      <c r="Q27" s="844">
        <f t="shared" ref="Q27" si="9">N27+O27+P27</f>
        <v>0</v>
      </c>
      <c r="R27" s="844">
        <f t="shared" si="0"/>
        <v>30</v>
      </c>
      <c r="S27" s="844">
        <f t="shared" si="0"/>
        <v>0</v>
      </c>
      <c r="T27" s="851">
        <f t="shared" si="0"/>
        <v>0</v>
      </c>
      <c r="U27" s="878">
        <f t="shared" si="1"/>
        <v>30</v>
      </c>
    </row>
    <row r="28" spans="1:21" ht="15.75" thickBot="1">
      <c r="A28" s="870" t="s">
        <v>271</v>
      </c>
      <c r="B28" s="729">
        <f>B5+B183+B7+B9+B11+B13+B15+B17+B19+B21+B20+B27</f>
        <v>189.23</v>
      </c>
      <c r="C28" s="729">
        <f t="shared" ref="C28:U28" si="10">C5+C183+C7+C9+C11+C13+C15+C17+C19+C21+C20+C27</f>
        <v>6.02</v>
      </c>
      <c r="D28" s="729">
        <f t="shared" si="10"/>
        <v>20</v>
      </c>
      <c r="E28" s="729">
        <f>E5+E183+E7+E9+E11+E13+E15+E17+E19+E21+E20+E27</f>
        <v>215.25</v>
      </c>
      <c r="F28" s="729">
        <f t="shared" si="10"/>
        <v>0</v>
      </c>
      <c r="G28" s="729">
        <f t="shared" si="10"/>
        <v>0</v>
      </c>
      <c r="H28" s="729">
        <f t="shared" si="10"/>
        <v>0</v>
      </c>
      <c r="I28" s="729">
        <f t="shared" si="10"/>
        <v>1</v>
      </c>
      <c r="J28" s="729">
        <f>J5+J183+J7+J9+J11+J13+J15+J17+J19+J21+J20+J27</f>
        <v>189.23</v>
      </c>
      <c r="K28" s="729">
        <f t="shared" si="10"/>
        <v>6.02</v>
      </c>
      <c r="L28" s="729">
        <f t="shared" si="10"/>
        <v>20</v>
      </c>
      <c r="M28" s="729">
        <f t="shared" si="10"/>
        <v>215.25</v>
      </c>
      <c r="N28" s="729">
        <f t="shared" si="10"/>
        <v>2.5</v>
      </c>
      <c r="O28" s="729">
        <f t="shared" si="10"/>
        <v>0</v>
      </c>
      <c r="P28" s="729">
        <f t="shared" si="10"/>
        <v>0</v>
      </c>
      <c r="Q28" s="729">
        <f>Q5+Q183+Q7+Q9+Q11+Q13+Q15+Q17+Q19+Q21+Q20+Q27</f>
        <v>2.5</v>
      </c>
      <c r="R28" s="729">
        <f>R5+R183+R7+R9+R11+R13+R15+R17+R19+R21+R20+R27</f>
        <v>191.73</v>
      </c>
      <c r="S28" s="729">
        <f t="shared" si="10"/>
        <v>6.02</v>
      </c>
      <c r="T28" s="729">
        <f t="shared" si="10"/>
        <v>20</v>
      </c>
      <c r="U28" s="859">
        <f t="shared" si="10"/>
        <v>217.75</v>
      </c>
    </row>
    <row r="29" spans="1:21">
      <c r="A29" s="730"/>
      <c r="B29" s="848"/>
      <c r="C29" s="848"/>
      <c r="D29" s="848"/>
      <c r="E29" s="845"/>
      <c r="F29" s="845"/>
      <c r="G29" s="845"/>
      <c r="H29" s="845"/>
      <c r="I29" s="845"/>
      <c r="J29" s="845"/>
      <c r="K29" s="845"/>
      <c r="L29" s="845"/>
      <c r="M29" s="845"/>
      <c r="N29" s="845"/>
      <c r="O29" s="845"/>
      <c r="P29" s="845"/>
      <c r="Q29" s="845"/>
      <c r="R29" s="848"/>
      <c r="S29" s="848"/>
      <c r="T29" s="727"/>
      <c r="U29" s="860"/>
    </row>
    <row r="30" spans="1:21">
      <c r="A30" s="730"/>
      <c r="B30" s="845"/>
      <c r="C30" s="845"/>
      <c r="D30" s="845"/>
      <c r="E30" s="845"/>
      <c r="F30" s="845"/>
      <c r="G30" s="845"/>
      <c r="H30" s="845"/>
      <c r="I30" s="845"/>
      <c r="J30" s="845"/>
      <c r="K30" s="845"/>
      <c r="L30" s="845"/>
      <c r="M30" s="845"/>
      <c r="N30" s="845"/>
      <c r="O30" s="845"/>
      <c r="P30" s="845"/>
      <c r="Q30" s="845"/>
      <c r="R30" s="848"/>
      <c r="S30" s="848"/>
      <c r="T30" s="727"/>
      <c r="U30" s="727"/>
    </row>
    <row r="31" spans="1:21">
      <c r="A31" s="958"/>
      <c r="B31" s="959"/>
      <c r="C31" s="959"/>
      <c r="D31" s="959"/>
      <c r="E31" s="959"/>
      <c r="F31" s="959"/>
      <c r="G31" s="959"/>
      <c r="H31" s="959"/>
      <c r="I31" s="959"/>
      <c r="J31" s="852"/>
      <c r="K31" s="852"/>
    </row>
    <row r="32" spans="1:21">
      <c r="A32" s="958"/>
      <c r="B32" s="960"/>
      <c r="C32" s="959"/>
      <c r="D32" s="959"/>
      <c r="E32" s="959"/>
      <c r="F32" s="960"/>
      <c r="G32" s="959"/>
      <c r="H32" s="959"/>
      <c r="I32" s="959"/>
      <c r="J32" s="852"/>
      <c r="K32" s="852"/>
    </row>
    <row r="33" spans="1:11">
      <c r="A33" s="958"/>
      <c r="B33" s="871"/>
      <c r="C33" s="872"/>
      <c r="D33" s="871"/>
      <c r="E33" s="871"/>
      <c r="F33" s="871"/>
      <c r="G33" s="872"/>
      <c r="H33" s="871"/>
      <c r="I33" s="871"/>
      <c r="J33" s="852"/>
      <c r="K33" s="852"/>
    </row>
    <row r="34" spans="1:11">
      <c r="A34" s="730"/>
      <c r="B34" s="848"/>
      <c r="C34" s="848"/>
      <c r="D34" s="848"/>
      <c r="E34" s="848"/>
      <c r="F34" s="848"/>
      <c r="G34" s="848"/>
      <c r="H34" s="848"/>
      <c r="I34" s="848"/>
      <c r="J34" s="852"/>
      <c r="K34" s="852"/>
    </row>
    <row r="35" spans="1:11">
      <c r="A35" s="954"/>
      <c r="B35" s="848"/>
      <c r="C35" s="848"/>
      <c r="D35" s="848"/>
      <c r="E35" s="848"/>
      <c r="F35" s="848"/>
      <c r="G35" s="848"/>
      <c r="H35" s="848"/>
      <c r="I35" s="848"/>
      <c r="J35" s="852"/>
      <c r="K35" s="852"/>
    </row>
    <row r="36" spans="1:11">
      <c r="A36" s="954"/>
      <c r="B36" s="848"/>
      <c r="C36" s="848"/>
      <c r="D36" s="848"/>
      <c r="E36" s="848"/>
      <c r="F36" s="848"/>
      <c r="G36" s="848"/>
      <c r="H36" s="848"/>
      <c r="I36" s="848"/>
      <c r="J36" s="852"/>
      <c r="K36" s="852"/>
    </row>
    <row r="37" spans="1:11">
      <c r="A37" s="873"/>
      <c r="B37" s="848"/>
      <c r="C37" s="848"/>
      <c r="D37" s="848"/>
      <c r="E37" s="848"/>
      <c r="F37" s="848"/>
      <c r="G37" s="848"/>
      <c r="H37" s="848"/>
      <c r="I37" s="848"/>
      <c r="J37" s="852"/>
      <c r="K37" s="852"/>
    </row>
    <row r="38" spans="1:11">
      <c r="A38" s="730"/>
      <c r="B38" s="848"/>
      <c r="C38" s="848"/>
      <c r="D38" s="848"/>
      <c r="E38" s="848"/>
      <c r="F38" s="848"/>
      <c r="G38" s="848"/>
      <c r="H38" s="848"/>
      <c r="I38" s="848"/>
      <c r="J38" s="852"/>
      <c r="K38" s="852"/>
    </row>
    <row r="39" spans="1:11">
      <c r="A39" s="873"/>
      <c r="B39" s="848"/>
      <c r="C39" s="848"/>
      <c r="D39" s="848"/>
      <c r="E39" s="848"/>
      <c r="F39" s="848"/>
      <c r="G39" s="848"/>
      <c r="H39" s="848"/>
      <c r="I39" s="848"/>
      <c r="J39" s="852"/>
      <c r="K39" s="852"/>
    </row>
    <row r="40" spans="1:11">
      <c r="A40" s="730"/>
      <c r="B40" s="848"/>
      <c r="C40" s="848"/>
      <c r="D40" s="848"/>
      <c r="E40" s="848"/>
      <c r="F40" s="848"/>
      <c r="G40" s="848"/>
      <c r="H40" s="848"/>
      <c r="I40" s="848"/>
      <c r="J40" s="852"/>
      <c r="K40" s="852"/>
    </row>
    <row r="41" spans="1:11">
      <c r="A41" s="873"/>
      <c r="B41" s="848"/>
      <c r="C41" s="848"/>
      <c r="D41" s="848"/>
      <c r="E41" s="848"/>
      <c r="F41" s="848"/>
      <c r="G41" s="848"/>
      <c r="H41" s="848"/>
      <c r="I41" s="848"/>
      <c r="J41" s="852"/>
      <c r="K41" s="852"/>
    </row>
    <row r="42" spans="1:11">
      <c r="A42" s="730"/>
      <c r="B42" s="848"/>
      <c r="C42" s="848"/>
      <c r="D42" s="848"/>
      <c r="E42" s="848"/>
      <c r="F42" s="848"/>
      <c r="G42" s="848"/>
      <c r="H42" s="848"/>
      <c r="I42" s="848"/>
      <c r="J42" s="852"/>
      <c r="K42" s="852"/>
    </row>
    <row r="43" spans="1:11">
      <c r="A43" s="873"/>
      <c r="B43" s="848"/>
      <c r="C43" s="848"/>
      <c r="D43" s="848"/>
      <c r="E43" s="848"/>
      <c r="F43" s="848"/>
      <c r="G43" s="848"/>
      <c r="H43" s="848"/>
      <c r="I43" s="848"/>
      <c r="J43" s="852"/>
      <c r="K43" s="852"/>
    </row>
    <row r="44" spans="1:11">
      <c r="A44" s="730"/>
      <c r="B44" s="848"/>
      <c r="C44" s="848"/>
      <c r="D44" s="848"/>
      <c r="E44" s="848"/>
      <c r="F44" s="848"/>
      <c r="G44" s="848"/>
      <c r="H44" s="848"/>
      <c r="I44" s="848"/>
      <c r="J44" s="852"/>
      <c r="K44" s="852"/>
    </row>
    <row r="45" spans="1:11">
      <c r="A45" s="730"/>
      <c r="B45" s="848"/>
      <c r="C45" s="848"/>
      <c r="D45" s="848"/>
      <c r="E45" s="848"/>
      <c r="F45" s="848"/>
      <c r="G45" s="848"/>
      <c r="H45" s="848"/>
      <c r="I45" s="848"/>
      <c r="J45" s="852"/>
      <c r="K45" s="852"/>
    </row>
    <row r="46" spans="1:11">
      <c r="A46" s="730"/>
      <c r="B46" s="848"/>
      <c r="C46" s="848"/>
      <c r="D46" s="848"/>
      <c r="E46" s="848"/>
      <c r="F46" s="848"/>
      <c r="G46" s="848"/>
      <c r="H46" s="848"/>
      <c r="I46" s="848"/>
      <c r="J46" s="852"/>
      <c r="K46" s="852"/>
    </row>
    <row r="47" spans="1:11">
      <c r="A47" s="730"/>
      <c r="B47" s="848"/>
      <c r="C47" s="848"/>
      <c r="D47" s="848"/>
      <c r="E47" s="848"/>
      <c r="F47" s="848"/>
      <c r="G47" s="848"/>
      <c r="H47" s="848"/>
      <c r="I47" s="848"/>
      <c r="J47" s="852"/>
      <c r="K47" s="852"/>
    </row>
    <row r="48" spans="1:11">
      <c r="A48" s="730"/>
      <c r="B48" s="848"/>
      <c r="C48" s="848"/>
      <c r="D48" s="848"/>
      <c r="E48" s="848"/>
      <c r="F48" s="848"/>
      <c r="G48" s="848"/>
      <c r="H48" s="848"/>
      <c r="I48" s="848"/>
      <c r="J48" s="852"/>
      <c r="K48" s="852"/>
    </row>
    <row r="49" spans="1:11">
      <c r="A49" s="874"/>
      <c r="B49" s="848"/>
      <c r="C49" s="848"/>
      <c r="D49" s="848"/>
      <c r="E49" s="848"/>
      <c r="F49" s="848"/>
      <c r="G49" s="848"/>
      <c r="H49" s="848"/>
      <c r="I49" s="848"/>
      <c r="J49" s="852"/>
      <c r="K49" s="852"/>
    </row>
    <row r="50" spans="1:11">
      <c r="A50" s="730"/>
      <c r="B50" s="848"/>
      <c r="C50" s="848"/>
      <c r="D50" s="848"/>
      <c r="E50" s="848"/>
      <c r="F50" s="848"/>
      <c r="G50" s="848"/>
      <c r="H50" s="848"/>
      <c r="I50" s="848"/>
      <c r="J50" s="852"/>
      <c r="K50" s="852"/>
    </row>
    <row r="51" spans="1:11">
      <c r="A51" s="730"/>
      <c r="B51" s="848"/>
      <c r="C51" s="848"/>
      <c r="D51" s="848"/>
      <c r="E51" s="848"/>
      <c r="F51" s="848"/>
      <c r="G51" s="848"/>
      <c r="H51" s="848"/>
      <c r="I51" s="848"/>
      <c r="J51" s="852"/>
      <c r="K51" s="852"/>
    </row>
    <row r="52" spans="1:11">
      <c r="A52" s="730"/>
      <c r="B52" s="848"/>
      <c r="C52" s="848"/>
      <c r="D52" s="848"/>
      <c r="E52" s="848"/>
      <c r="F52" s="848"/>
      <c r="G52" s="848"/>
      <c r="H52" s="848"/>
      <c r="I52" s="848"/>
      <c r="J52" s="852"/>
      <c r="K52" s="852"/>
    </row>
    <row r="53" spans="1:11">
      <c r="A53" s="730"/>
      <c r="B53" s="848"/>
      <c r="C53" s="848"/>
      <c r="D53" s="848"/>
      <c r="E53" s="848"/>
      <c r="F53" s="848"/>
      <c r="G53" s="848"/>
      <c r="H53" s="848"/>
      <c r="I53" s="848"/>
      <c r="J53" s="852"/>
      <c r="K53" s="852"/>
    </row>
    <row r="54" spans="1:11">
      <c r="A54" s="730"/>
      <c r="B54" s="848"/>
      <c r="C54" s="848"/>
      <c r="D54" s="848"/>
      <c r="E54" s="848"/>
      <c r="F54" s="848"/>
      <c r="G54" s="848"/>
      <c r="H54" s="848"/>
      <c r="I54" s="848"/>
      <c r="J54" s="852"/>
      <c r="K54" s="852"/>
    </row>
    <row r="55" spans="1:11">
      <c r="A55" s="730"/>
      <c r="B55" s="848"/>
      <c r="C55" s="848"/>
      <c r="D55" s="848"/>
      <c r="E55" s="848"/>
      <c r="F55" s="848"/>
      <c r="G55" s="848"/>
      <c r="H55" s="848"/>
      <c r="I55" s="848"/>
      <c r="J55" s="852"/>
      <c r="K55" s="852"/>
    </row>
    <row r="56" spans="1:11">
      <c r="A56" s="730"/>
      <c r="B56" s="848"/>
      <c r="C56" s="848"/>
      <c r="D56" s="848"/>
      <c r="E56" s="848"/>
      <c r="F56" s="848"/>
      <c r="G56" s="848"/>
      <c r="H56" s="848"/>
      <c r="I56" s="848"/>
      <c r="J56" s="852"/>
      <c r="K56" s="852"/>
    </row>
    <row r="57" spans="1:11">
      <c r="A57" s="730"/>
      <c r="B57" s="848"/>
      <c r="C57" s="848"/>
      <c r="D57" s="848"/>
      <c r="E57" s="848"/>
      <c r="F57" s="848"/>
      <c r="G57" s="848"/>
      <c r="H57" s="848"/>
      <c r="I57" s="848"/>
      <c r="J57" s="852"/>
      <c r="K57" s="852"/>
    </row>
    <row r="58" spans="1:11">
      <c r="A58" s="730"/>
      <c r="B58" s="848"/>
      <c r="C58" s="848"/>
      <c r="D58" s="848"/>
      <c r="E58" s="848"/>
      <c r="F58" s="848"/>
      <c r="G58" s="848"/>
      <c r="H58" s="848"/>
      <c r="I58" s="848"/>
      <c r="J58" s="852"/>
      <c r="K58" s="852"/>
    </row>
  </sheetData>
  <mergeCells count="17">
    <mergeCell ref="R2:U2"/>
    <mergeCell ref="A31:A33"/>
    <mergeCell ref="B31:E31"/>
    <mergeCell ref="F31:I31"/>
    <mergeCell ref="B32:E32"/>
    <mergeCell ref="F32:I32"/>
    <mergeCell ref="A1:A3"/>
    <mergeCell ref="B1:E1"/>
    <mergeCell ref="F1:I1"/>
    <mergeCell ref="J1:M1"/>
    <mergeCell ref="N1:Q1"/>
    <mergeCell ref="R1:U1"/>
    <mergeCell ref="B2:E2"/>
    <mergeCell ref="A35:A36"/>
    <mergeCell ref="F2:I2"/>
    <mergeCell ref="J2:M2"/>
    <mergeCell ref="N2:Q2"/>
  </mergeCells>
  <pageMargins left="0.47244094488188981" right="0.35433070866141736" top="0.74803149606299213" bottom="0.74803149606299213" header="0.31496062992125984" footer="0.31496062992125984"/>
  <pageSetup paperSize="9" scale="66" orientation="landscape" r:id="rId1"/>
  <headerFooter>
    <oddHeader>&amp;C&amp;"-,Félkövér"&amp;14Bonyhád Város Önkormányzata 2018. évi engedélyezett álláshelyei&amp;R&amp;"-,Félkövér"&amp;14 12.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G182"/>
  <sheetViews>
    <sheetView topLeftCell="A160" zoomScaleNormal="100" workbookViewId="0">
      <selection activeCell="G76" sqref="G76"/>
    </sheetView>
  </sheetViews>
  <sheetFormatPr defaultRowHeight="15"/>
  <cols>
    <col min="1" max="1" width="4" bestFit="1" customWidth="1"/>
    <col min="2" max="2" width="16.28515625" bestFit="1" customWidth="1"/>
    <col min="3" max="3" width="69.7109375" style="839" customWidth="1"/>
    <col min="4" max="4" width="23.85546875" style="839" customWidth="1"/>
    <col min="5" max="5" width="10.85546875" bestFit="1" customWidth="1"/>
    <col min="6" max="6" width="9.85546875" bestFit="1" customWidth="1"/>
    <col min="7" max="7" width="11.140625" bestFit="1" customWidth="1"/>
  </cols>
  <sheetData>
    <row r="1" spans="1:7" ht="26.25">
      <c r="A1" s="843" t="s">
        <v>1109</v>
      </c>
      <c r="B1" s="843" t="s">
        <v>731</v>
      </c>
      <c r="C1" s="843" t="s">
        <v>1110</v>
      </c>
      <c r="D1" s="843" t="s">
        <v>732</v>
      </c>
      <c r="E1" s="861" t="s">
        <v>733</v>
      </c>
      <c r="F1" s="861" t="s">
        <v>390</v>
      </c>
      <c r="G1" s="861" t="s">
        <v>1111</v>
      </c>
    </row>
    <row r="2" spans="1:7" ht="30">
      <c r="A2" s="841" t="s">
        <v>734</v>
      </c>
      <c r="B2" s="840" t="s">
        <v>735</v>
      </c>
      <c r="C2" s="841" t="s">
        <v>736</v>
      </c>
      <c r="D2" s="841" t="s">
        <v>737</v>
      </c>
      <c r="E2" s="862">
        <v>4580000</v>
      </c>
      <c r="F2" s="862">
        <v>48.68</v>
      </c>
      <c r="G2" s="862">
        <v>222954400</v>
      </c>
    </row>
    <row r="3" spans="1:7">
      <c r="A3" s="841" t="s">
        <v>738</v>
      </c>
      <c r="B3" s="840" t="s">
        <v>739</v>
      </c>
      <c r="C3" s="841" t="s">
        <v>740</v>
      </c>
      <c r="D3" s="841" t="s">
        <v>741</v>
      </c>
      <c r="E3" s="862" t="s">
        <v>730</v>
      </c>
      <c r="F3" s="862" t="s">
        <v>730</v>
      </c>
      <c r="G3" s="862">
        <v>222954400</v>
      </c>
    </row>
    <row r="4" spans="1:7">
      <c r="A4" s="968" t="s">
        <v>742</v>
      </c>
      <c r="B4" s="968"/>
      <c r="C4" s="968"/>
      <c r="D4" s="841"/>
      <c r="E4" s="862"/>
      <c r="F4" s="862"/>
      <c r="G4" s="862"/>
    </row>
    <row r="5" spans="1:7">
      <c r="A5" s="841" t="s">
        <v>291</v>
      </c>
      <c r="B5" s="840" t="s">
        <v>743</v>
      </c>
      <c r="C5" s="841" t="s">
        <v>1112</v>
      </c>
      <c r="D5" s="841" t="s">
        <v>741</v>
      </c>
      <c r="E5" s="862" t="s">
        <v>730</v>
      </c>
      <c r="F5" s="862" t="s">
        <v>730</v>
      </c>
      <c r="G5" s="862">
        <v>79065356</v>
      </c>
    </row>
    <row r="6" spans="1:7">
      <c r="A6" s="841" t="s">
        <v>744</v>
      </c>
      <c r="B6" s="840" t="s">
        <v>747</v>
      </c>
      <c r="C6" s="841" t="s">
        <v>1113</v>
      </c>
      <c r="D6" s="841" t="s">
        <v>748</v>
      </c>
      <c r="E6" s="862">
        <v>22300</v>
      </c>
      <c r="F6" s="862" t="s">
        <v>730</v>
      </c>
      <c r="G6" s="862">
        <v>16669250</v>
      </c>
    </row>
    <row r="7" spans="1:7">
      <c r="A7" s="841" t="s">
        <v>746</v>
      </c>
      <c r="B7" s="840" t="s">
        <v>752</v>
      </c>
      <c r="C7" s="841" t="s">
        <v>1114</v>
      </c>
      <c r="D7" s="841" t="s">
        <v>753</v>
      </c>
      <c r="E7" s="862" t="s">
        <v>730</v>
      </c>
      <c r="F7" s="862" t="s">
        <v>730</v>
      </c>
      <c r="G7" s="862">
        <v>40520000</v>
      </c>
    </row>
    <row r="8" spans="1:7">
      <c r="A8" s="841" t="s">
        <v>749</v>
      </c>
      <c r="B8" s="840" t="s">
        <v>757</v>
      </c>
      <c r="C8" s="841" t="s">
        <v>1115</v>
      </c>
      <c r="D8" s="841" t="s">
        <v>758</v>
      </c>
      <c r="E8" s="862" t="s">
        <v>730</v>
      </c>
      <c r="F8" s="862" t="s">
        <v>730</v>
      </c>
      <c r="G8" s="862">
        <v>721656</v>
      </c>
    </row>
    <row r="9" spans="1:7">
      <c r="A9" s="841" t="s">
        <v>751</v>
      </c>
      <c r="B9" s="840" t="s">
        <v>762</v>
      </c>
      <c r="C9" s="841" t="s">
        <v>1116</v>
      </c>
      <c r="D9" s="841" t="s">
        <v>753</v>
      </c>
      <c r="E9" s="862" t="s">
        <v>730</v>
      </c>
      <c r="F9" s="862" t="s">
        <v>730</v>
      </c>
      <c r="G9" s="862">
        <v>21154450</v>
      </c>
    </row>
    <row r="10" spans="1:7">
      <c r="A10" s="841" t="s">
        <v>754</v>
      </c>
      <c r="B10" s="840" t="s">
        <v>745</v>
      </c>
      <c r="C10" s="841" t="s">
        <v>1117</v>
      </c>
      <c r="D10" s="841" t="s">
        <v>741</v>
      </c>
      <c r="E10" s="862" t="s">
        <v>730</v>
      </c>
      <c r="F10" s="862" t="s">
        <v>730</v>
      </c>
      <c r="G10" s="862">
        <v>29392723</v>
      </c>
    </row>
    <row r="11" spans="1:7" ht="30">
      <c r="A11" s="841" t="s">
        <v>756</v>
      </c>
      <c r="B11" s="840" t="s">
        <v>750</v>
      </c>
      <c r="C11" s="841" t="s">
        <v>1118</v>
      </c>
      <c r="D11" s="841" t="s">
        <v>741</v>
      </c>
      <c r="E11" s="862">
        <v>22300</v>
      </c>
      <c r="F11" s="862" t="s">
        <v>730</v>
      </c>
      <c r="G11" s="862">
        <v>0</v>
      </c>
    </row>
    <row r="12" spans="1:7">
      <c r="A12" s="841" t="s">
        <v>759</v>
      </c>
      <c r="B12" s="840" t="s">
        <v>755</v>
      </c>
      <c r="C12" s="841" t="s">
        <v>1119</v>
      </c>
      <c r="D12" s="841" t="s">
        <v>741</v>
      </c>
      <c r="E12" s="862" t="s">
        <v>730</v>
      </c>
      <c r="F12" s="862" t="s">
        <v>730</v>
      </c>
      <c r="G12" s="862">
        <v>7516617</v>
      </c>
    </row>
    <row r="13" spans="1:7" ht="30">
      <c r="A13" s="841" t="s">
        <v>761</v>
      </c>
      <c r="B13" s="840" t="s">
        <v>760</v>
      </c>
      <c r="C13" s="841" t="s">
        <v>1120</v>
      </c>
      <c r="D13" s="841" t="s">
        <v>741</v>
      </c>
      <c r="E13" s="862" t="s">
        <v>730</v>
      </c>
      <c r="F13" s="862" t="s">
        <v>730</v>
      </c>
      <c r="G13" s="862">
        <v>721656</v>
      </c>
    </row>
    <row r="14" spans="1:7">
      <c r="A14" s="841" t="s">
        <v>763</v>
      </c>
      <c r="B14" s="840" t="s">
        <v>764</v>
      </c>
      <c r="C14" s="841" t="s">
        <v>1121</v>
      </c>
      <c r="D14" s="841" t="s">
        <v>741</v>
      </c>
      <c r="E14" s="862" t="s">
        <v>730</v>
      </c>
      <c r="F14" s="862" t="s">
        <v>730</v>
      </c>
      <c r="G14" s="862">
        <v>21154450</v>
      </c>
    </row>
    <row r="15" spans="1:7">
      <c r="A15" s="841" t="s">
        <v>765</v>
      </c>
      <c r="B15" s="840" t="s">
        <v>766</v>
      </c>
      <c r="C15" s="841" t="s">
        <v>767</v>
      </c>
      <c r="D15" s="841" t="s">
        <v>391</v>
      </c>
      <c r="E15" s="862">
        <v>2700</v>
      </c>
      <c r="F15" s="862" t="s">
        <v>730</v>
      </c>
      <c r="G15" s="862">
        <v>36255600</v>
      </c>
    </row>
    <row r="16" spans="1:7">
      <c r="A16" s="841" t="s">
        <v>768</v>
      </c>
      <c r="B16" s="840" t="s">
        <v>769</v>
      </c>
      <c r="C16" s="841" t="s">
        <v>770</v>
      </c>
      <c r="D16" s="841" t="s">
        <v>741</v>
      </c>
      <c r="E16" s="862">
        <v>2700</v>
      </c>
      <c r="F16" s="862" t="s">
        <v>730</v>
      </c>
      <c r="G16" s="862">
        <v>0</v>
      </c>
    </row>
    <row r="17" spans="1:7">
      <c r="A17" s="841" t="s">
        <v>771</v>
      </c>
      <c r="B17" s="840" t="s">
        <v>772</v>
      </c>
      <c r="C17" s="841" t="s">
        <v>773</v>
      </c>
      <c r="D17" s="841" t="s">
        <v>774</v>
      </c>
      <c r="E17" s="862">
        <v>2550</v>
      </c>
      <c r="F17" s="862" t="s">
        <v>730</v>
      </c>
      <c r="G17" s="862">
        <v>918000</v>
      </c>
    </row>
    <row r="18" spans="1:7">
      <c r="A18" s="841" t="s">
        <v>775</v>
      </c>
      <c r="B18" s="840" t="s">
        <v>776</v>
      </c>
      <c r="C18" s="841" t="s">
        <v>777</v>
      </c>
      <c r="D18" s="841" t="s">
        <v>741</v>
      </c>
      <c r="E18" s="862">
        <v>2550</v>
      </c>
      <c r="F18" s="862" t="s">
        <v>730</v>
      </c>
      <c r="G18" s="862">
        <v>0</v>
      </c>
    </row>
    <row r="19" spans="1:7">
      <c r="A19" s="841" t="s">
        <v>778</v>
      </c>
      <c r="B19" s="840" t="s">
        <v>779</v>
      </c>
      <c r="C19" s="841" t="s">
        <v>578</v>
      </c>
      <c r="D19" s="841" t="s">
        <v>780</v>
      </c>
      <c r="E19" s="862">
        <v>1</v>
      </c>
      <c r="F19" s="862" t="s">
        <v>730</v>
      </c>
      <c r="G19" s="862">
        <v>516900</v>
      </c>
    </row>
    <row r="20" spans="1:7">
      <c r="A20" s="841" t="s">
        <v>781</v>
      </c>
      <c r="B20" s="840" t="s">
        <v>782</v>
      </c>
      <c r="C20" s="841" t="s">
        <v>783</v>
      </c>
      <c r="D20" s="841" t="s">
        <v>741</v>
      </c>
      <c r="E20" s="862">
        <v>1</v>
      </c>
      <c r="F20" s="862" t="s">
        <v>730</v>
      </c>
      <c r="G20" s="862">
        <v>516900</v>
      </c>
    </row>
    <row r="21" spans="1:7">
      <c r="A21" s="841" t="s">
        <v>784</v>
      </c>
      <c r="B21" s="840" t="s">
        <v>788</v>
      </c>
      <c r="C21" s="841" t="s">
        <v>789</v>
      </c>
      <c r="D21" s="841" t="s">
        <v>741</v>
      </c>
      <c r="E21" s="862" t="s">
        <v>730</v>
      </c>
      <c r="F21" s="862" t="s">
        <v>730</v>
      </c>
      <c r="G21" s="862">
        <v>86846233</v>
      </c>
    </row>
    <row r="22" spans="1:7">
      <c r="A22" s="841" t="s">
        <v>787</v>
      </c>
      <c r="B22" s="840" t="s">
        <v>791</v>
      </c>
      <c r="C22" s="841" t="s">
        <v>792</v>
      </c>
      <c r="D22" s="841" t="s">
        <v>741</v>
      </c>
      <c r="E22" s="862" t="s">
        <v>730</v>
      </c>
      <c r="F22" s="862" t="s">
        <v>730</v>
      </c>
      <c r="G22" s="862">
        <v>0</v>
      </c>
    </row>
    <row r="23" spans="1:7" ht="30">
      <c r="A23" s="841" t="s">
        <v>790</v>
      </c>
      <c r="B23" s="840" t="s">
        <v>785</v>
      </c>
      <c r="C23" s="841" t="s">
        <v>786</v>
      </c>
      <c r="D23" s="841" t="s">
        <v>741</v>
      </c>
      <c r="E23" s="862" t="s">
        <v>730</v>
      </c>
      <c r="F23" s="862" t="s">
        <v>730</v>
      </c>
      <c r="G23" s="862">
        <v>252864023</v>
      </c>
    </row>
    <row r="24" spans="1:7">
      <c r="A24" s="841" t="s">
        <v>793</v>
      </c>
      <c r="B24" s="840" t="s">
        <v>1122</v>
      </c>
      <c r="C24" s="841" t="s">
        <v>1123</v>
      </c>
      <c r="D24" s="841" t="s">
        <v>741</v>
      </c>
      <c r="E24" s="862" t="s">
        <v>730</v>
      </c>
      <c r="F24" s="862" t="s">
        <v>730</v>
      </c>
      <c r="G24" s="862">
        <v>0</v>
      </c>
    </row>
    <row r="25" spans="1:7">
      <c r="A25" s="841" t="s">
        <v>797</v>
      </c>
      <c r="B25" s="840" t="s">
        <v>1124</v>
      </c>
      <c r="C25" s="841" t="s">
        <v>1125</v>
      </c>
      <c r="D25" s="841" t="s">
        <v>741</v>
      </c>
      <c r="E25" s="862" t="s">
        <v>730</v>
      </c>
      <c r="F25" s="862" t="s">
        <v>730</v>
      </c>
      <c r="G25" s="862">
        <v>0</v>
      </c>
    </row>
    <row r="26" spans="1:7">
      <c r="A26" s="841" t="s">
        <v>799</v>
      </c>
      <c r="B26" s="840" t="s">
        <v>794</v>
      </c>
      <c r="C26" s="841" t="s">
        <v>795</v>
      </c>
      <c r="D26" s="841" t="s">
        <v>796</v>
      </c>
      <c r="E26" s="862">
        <v>100</v>
      </c>
      <c r="F26" s="862">
        <v>0</v>
      </c>
      <c r="G26" s="862">
        <v>0</v>
      </c>
    </row>
    <row r="27" spans="1:7">
      <c r="A27" s="841" t="s">
        <v>802</v>
      </c>
      <c r="B27" s="840" t="s">
        <v>798</v>
      </c>
      <c r="C27" s="841" t="s">
        <v>800</v>
      </c>
      <c r="D27" s="841" t="s">
        <v>801</v>
      </c>
      <c r="E27" s="862">
        <v>2</v>
      </c>
      <c r="F27" s="862">
        <v>0</v>
      </c>
      <c r="G27" s="862">
        <v>0</v>
      </c>
    </row>
    <row r="28" spans="1:7">
      <c r="A28" s="841" t="s">
        <v>803</v>
      </c>
      <c r="B28" s="840" t="s">
        <v>1126</v>
      </c>
      <c r="C28" s="841" t="s">
        <v>1127</v>
      </c>
      <c r="D28" s="841" t="s">
        <v>741</v>
      </c>
      <c r="E28" s="862" t="s">
        <v>730</v>
      </c>
      <c r="F28" s="862">
        <v>0</v>
      </c>
      <c r="G28" s="862">
        <v>0</v>
      </c>
    </row>
    <row r="29" spans="1:7">
      <c r="A29" s="841" t="s">
        <v>806</v>
      </c>
      <c r="B29" s="840" t="s">
        <v>1256</v>
      </c>
      <c r="C29" s="841" t="s">
        <v>1257</v>
      </c>
      <c r="D29" s="841" t="s">
        <v>741</v>
      </c>
      <c r="E29" s="862" t="s">
        <v>730</v>
      </c>
      <c r="F29" s="862">
        <v>0</v>
      </c>
      <c r="G29" s="862">
        <v>2048700</v>
      </c>
    </row>
    <row r="30" spans="1:7">
      <c r="A30" s="843" t="s">
        <v>808</v>
      </c>
      <c r="B30" s="842" t="s">
        <v>804</v>
      </c>
      <c r="C30" s="843" t="s">
        <v>805</v>
      </c>
      <c r="D30" s="843" t="s">
        <v>741</v>
      </c>
      <c r="E30" s="863" t="s">
        <v>730</v>
      </c>
      <c r="F30" s="863" t="s">
        <v>730</v>
      </c>
      <c r="G30" s="863">
        <v>254912723</v>
      </c>
    </row>
    <row r="31" spans="1:7">
      <c r="A31" s="841"/>
      <c r="B31" s="840"/>
      <c r="C31" s="841"/>
      <c r="D31" s="841"/>
      <c r="E31" s="862"/>
      <c r="F31" s="862"/>
      <c r="G31" s="862"/>
    </row>
    <row r="32" spans="1:7">
      <c r="A32" s="968" t="s">
        <v>392</v>
      </c>
      <c r="B32" s="968"/>
      <c r="C32" s="968"/>
      <c r="D32" s="841"/>
      <c r="E32" s="862"/>
      <c r="F32" s="862"/>
      <c r="G32" s="862"/>
    </row>
    <row r="33" spans="1:7">
      <c r="A33" s="968" t="s">
        <v>1258</v>
      </c>
      <c r="B33" s="968"/>
      <c r="C33" s="968"/>
      <c r="D33" s="841"/>
      <c r="E33" s="862"/>
      <c r="F33" s="862"/>
      <c r="G33" s="862"/>
    </row>
    <row r="34" spans="1:7">
      <c r="A34" s="841" t="s">
        <v>810</v>
      </c>
      <c r="B34" s="840" t="s">
        <v>807</v>
      </c>
      <c r="C34" s="841" t="s">
        <v>1128</v>
      </c>
      <c r="D34" s="841" t="s">
        <v>391</v>
      </c>
      <c r="E34" s="862">
        <v>4419000</v>
      </c>
      <c r="F34" s="862">
        <v>42.6</v>
      </c>
      <c r="G34" s="862">
        <v>125499600</v>
      </c>
    </row>
    <row r="35" spans="1:7" ht="30">
      <c r="A35" s="841" t="s">
        <v>812</v>
      </c>
      <c r="B35" s="840" t="s">
        <v>809</v>
      </c>
      <c r="C35" s="841" t="s">
        <v>1129</v>
      </c>
      <c r="D35" s="841" t="s">
        <v>391</v>
      </c>
      <c r="E35" s="862">
        <v>2205000</v>
      </c>
      <c r="F35" s="862">
        <v>29</v>
      </c>
      <c r="G35" s="862">
        <v>42630000</v>
      </c>
    </row>
    <row r="36" spans="1:7" ht="30">
      <c r="A36" s="841" t="s">
        <v>814</v>
      </c>
      <c r="B36" s="840" t="s">
        <v>811</v>
      </c>
      <c r="C36" s="841" t="s">
        <v>1130</v>
      </c>
      <c r="D36" s="841" t="s">
        <v>391</v>
      </c>
      <c r="E36" s="862">
        <v>4419000</v>
      </c>
      <c r="F36" s="862">
        <v>0</v>
      </c>
      <c r="G36" s="862">
        <v>0</v>
      </c>
    </row>
    <row r="37" spans="1:7">
      <c r="A37" s="968" t="s">
        <v>1259</v>
      </c>
      <c r="B37" s="968"/>
      <c r="C37" s="968"/>
      <c r="D37" s="841"/>
      <c r="E37" s="862"/>
      <c r="F37" s="862"/>
      <c r="G37" s="862"/>
    </row>
    <row r="38" spans="1:7">
      <c r="A38" s="841" t="s">
        <v>816</v>
      </c>
      <c r="B38" s="840" t="s">
        <v>1131</v>
      </c>
      <c r="C38" s="841" t="s">
        <v>1128</v>
      </c>
      <c r="D38" s="841" t="s">
        <v>391</v>
      </c>
      <c r="E38" s="862">
        <v>2209500</v>
      </c>
      <c r="F38" s="862">
        <v>0</v>
      </c>
      <c r="G38" s="862">
        <v>0</v>
      </c>
    </row>
    <row r="39" spans="1:7" ht="30">
      <c r="A39" s="841" t="s">
        <v>818</v>
      </c>
      <c r="B39" s="840" t="s">
        <v>1132</v>
      </c>
      <c r="C39" s="841" t="s">
        <v>1129</v>
      </c>
      <c r="D39" s="841" t="s">
        <v>391</v>
      </c>
      <c r="E39" s="862">
        <v>1102500</v>
      </c>
      <c r="F39" s="862">
        <v>0</v>
      </c>
      <c r="G39" s="862">
        <v>0</v>
      </c>
    </row>
    <row r="40" spans="1:7" ht="30">
      <c r="A40" s="841" t="s">
        <v>819</v>
      </c>
      <c r="B40" s="840" t="s">
        <v>1133</v>
      </c>
      <c r="C40" s="841" t="s">
        <v>1130</v>
      </c>
      <c r="D40" s="841" t="s">
        <v>391</v>
      </c>
      <c r="E40" s="862">
        <v>2209500</v>
      </c>
      <c r="F40" s="862">
        <v>0</v>
      </c>
      <c r="G40" s="862">
        <v>0</v>
      </c>
    </row>
    <row r="41" spans="1:7">
      <c r="A41" s="968" t="s">
        <v>1260</v>
      </c>
      <c r="B41" s="968"/>
      <c r="C41" s="968"/>
      <c r="D41" s="841"/>
      <c r="E41" s="862"/>
      <c r="F41" s="862"/>
      <c r="G41" s="862"/>
    </row>
    <row r="42" spans="1:7">
      <c r="A42" s="841" t="s">
        <v>820</v>
      </c>
      <c r="B42" s="840" t="s">
        <v>813</v>
      </c>
      <c r="C42" s="841" t="s">
        <v>1128</v>
      </c>
      <c r="D42" s="841" t="s">
        <v>391</v>
      </c>
      <c r="E42" s="862">
        <v>4419000</v>
      </c>
      <c r="F42" s="862">
        <v>40.6</v>
      </c>
      <c r="G42" s="862">
        <v>59803800</v>
      </c>
    </row>
    <row r="43" spans="1:7" ht="30">
      <c r="A43" s="841" t="s">
        <v>822</v>
      </c>
      <c r="B43" s="840" t="s">
        <v>815</v>
      </c>
      <c r="C43" s="841" t="s">
        <v>1129</v>
      </c>
      <c r="D43" s="841" t="s">
        <v>391</v>
      </c>
      <c r="E43" s="862">
        <v>2205000</v>
      </c>
      <c r="F43" s="862">
        <v>29</v>
      </c>
      <c r="G43" s="862">
        <v>21315000</v>
      </c>
    </row>
    <row r="44" spans="1:7" ht="30">
      <c r="A44" s="841" t="s">
        <v>824</v>
      </c>
      <c r="B44" s="840" t="s">
        <v>817</v>
      </c>
      <c r="C44" s="841" t="s">
        <v>1130</v>
      </c>
      <c r="D44" s="841" t="s">
        <v>391</v>
      </c>
      <c r="E44" s="862">
        <v>4419000</v>
      </c>
      <c r="F44" s="862">
        <v>0</v>
      </c>
      <c r="G44" s="862">
        <v>0</v>
      </c>
    </row>
    <row r="45" spans="1:7">
      <c r="A45" s="968" t="s">
        <v>1261</v>
      </c>
      <c r="B45" s="968"/>
      <c r="C45" s="968"/>
      <c r="D45" s="841"/>
      <c r="E45" s="862"/>
      <c r="F45" s="862"/>
      <c r="G45" s="862"/>
    </row>
    <row r="46" spans="1:7">
      <c r="A46" s="841" t="s">
        <v>826</v>
      </c>
      <c r="B46" s="840" t="s">
        <v>1134</v>
      </c>
      <c r="C46" s="841" t="s">
        <v>1128</v>
      </c>
      <c r="D46" s="841" t="s">
        <v>391</v>
      </c>
      <c r="E46" s="862">
        <v>2209500</v>
      </c>
      <c r="F46" s="862">
        <v>0</v>
      </c>
      <c r="G46" s="862">
        <v>0</v>
      </c>
    </row>
    <row r="47" spans="1:7" ht="30">
      <c r="A47" s="841" t="s">
        <v>828</v>
      </c>
      <c r="B47" s="840" t="s">
        <v>1135</v>
      </c>
      <c r="C47" s="841" t="s">
        <v>1129</v>
      </c>
      <c r="D47" s="841" t="s">
        <v>391</v>
      </c>
      <c r="E47" s="862">
        <v>1102500</v>
      </c>
      <c r="F47" s="862">
        <v>0</v>
      </c>
      <c r="G47" s="862">
        <v>0</v>
      </c>
    </row>
    <row r="48" spans="1:7" ht="30">
      <c r="A48" s="841" t="s">
        <v>830</v>
      </c>
      <c r="B48" s="840" t="s">
        <v>1136</v>
      </c>
      <c r="C48" s="841" t="s">
        <v>1130</v>
      </c>
      <c r="D48" s="841" t="s">
        <v>391</v>
      </c>
      <c r="E48" s="862">
        <v>2209500</v>
      </c>
      <c r="F48" s="862">
        <v>0</v>
      </c>
      <c r="G48" s="862">
        <v>0</v>
      </c>
    </row>
    <row r="49" spans="1:7">
      <c r="A49" s="968" t="s">
        <v>393</v>
      </c>
      <c r="B49" s="968"/>
      <c r="C49" s="968"/>
      <c r="D49" s="841"/>
      <c r="E49" s="862"/>
      <c r="F49" s="862"/>
      <c r="G49" s="862"/>
    </row>
    <row r="50" spans="1:7">
      <c r="A50" s="841" t="s">
        <v>832</v>
      </c>
      <c r="B50" s="840" t="s">
        <v>821</v>
      </c>
      <c r="C50" s="841" t="s">
        <v>1137</v>
      </c>
      <c r="D50" s="841" t="s">
        <v>391</v>
      </c>
      <c r="E50" s="862">
        <v>81700</v>
      </c>
      <c r="F50" s="862">
        <v>483</v>
      </c>
      <c r="G50" s="862">
        <v>26307400</v>
      </c>
    </row>
    <row r="51" spans="1:7">
      <c r="A51" s="841" t="s">
        <v>833</v>
      </c>
      <c r="B51" s="840" t="s">
        <v>823</v>
      </c>
      <c r="C51" s="841" t="s">
        <v>1138</v>
      </c>
      <c r="D51" s="841" t="s">
        <v>391</v>
      </c>
      <c r="E51" s="862">
        <v>40850</v>
      </c>
      <c r="F51" s="862">
        <v>0</v>
      </c>
      <c r="G51" s="862">
        <v>0</v>
      </c>
    </row>
    <row r="52" spans="1:7">
      <c r="A52" s="841" t="s">
        <v>834</v>
      </c>
      <c r="B52" s="840" t="s">
        <v>825</v>
      </c>
      <c r="C52" s="841" t="s">
        <v>1137</v>
      </c>
      <c r="D52" s="841" t="s">
        <v>391</v>
      </c>
      <c r="E52" s="862">
        <v>81700</v>
      </c>
      <c r="F52" s="862">
        <v>467</v>
      </c>
      <c r="G52" s="862">
        <v>12717967</v>
      </c>
    </row>
    <row r="53" spans="1:7">
      <c r="A53" s="841" t="s">
        <v>835</v>
      </c>
      <c r="B53" s="840" t="s">
        <v>1139</v>
      </c>
      <c r="C53" s="841" t="s">
        <v>1138</v>
      </c>
      <c r="D53" s="841" t="s">
        <v>391</v>
      </c>
      <c r="E53" s="862">
        <v>40850</v>
      </c>
      <c r="F53" s="862">
        <v>0</v>
      </c>
      <c r="G53" s="862">
        <v>0</v>
      </c>
    </row>
    <row r="54" spans="1:7">
      <c r="A54" s="968" t="s">
        <v>827</v>
      </c>
      <c r="B54" s="968"/>
      <c r="C54" s="968"/>
      <c r="D54" s="841"/>
      <c r="E54" s="862"/>
      <c r="F54" s="862"/>
      <c r="G54" s="862"/>
    </row>
    <row r="55" spans="1:7">
      <c r="A55" s="841" t="s">
        <v>836</v>
      </c>
      <c r="B55" s="840" t="s">
        <v>829</v>
      </c>
      <c r="C55" s="841" t="s">
        <v>1140</v>
      </c>
      <c r="D55" s="841" t="s">
        <v>391</v>
      </c>
      <c r="E55" s="862">
        <v>189000</v>
      </c>
      <c r="F55" s="862">
        <v>0</v>
      </c>
      <c r="G55" s="862">
        <v>0</v>
      </c>
    </row>
    <row r="56" spans="1:7">
      <c r="A56" s="841" t="s">
        <v>837</v>
      </c>
      <c r="B56" s="840" t="s">
        <v>831</v>
      </c>
      <c r="C56" s="841" t="s">
        <v>1141</v>
      </c>
      <c r="D56" s="841" t="s">
        <v>391</v>
      </c>
      <c r="E56" s="862">
        <v>189000</v>
      </c>
      <c r="F56" s="862">
        <v>0</v>
      </c>
      <c r="G56" s="862">
        <v>0</v>
      </c>
    </row>
    <row r="57" spans="1:7">
      <c r="A57" s="968" t="s">
        <v>1142</v>
      </c>
      <c r="B57" s="968"/>
      <c r="C57" s="968"/>
      <c r="D57" s="841"/>
      <c r="E57" s="862"/>
      <c r="F57" s="862"/>
      <c r="G57" s="862"/>
    </row>
    <row r="58" spans="1:7">
      <c r="A58" s="968" t="s">
        <v>1137</v>
      </c>
      <c r="B58" s="968"/>
      <c r="C58" s="968"/>
      <c r="D58" s="841"/>
      <c r="E58" s="862"/>
      <c r="F58" s="862"/>
      <c r="G58" s="862"/>
    </row>
    <row r="59" spans="1:7" ht="45">
      <c r="A59" s="841" t="s">
        <v>838</v>
      </c>
      <c r="B59" s="840" t="s">
        <v>1143</v>
      </c>
      <c r="C59" s="841" t="s">
        <v>1262</v>
      </c>
      <c r="D59" s="841" t="s">
        <v>391</v>
      </c>
      <c r="E59" s="862">
        <v>401000</v>
      </c>
      <c r="F59" s="862">
        <v>7</v>
      </c>
      <c r="G59" s="862">
        <v>2807000</v>
      </c>
    </row>
    <row r="60" spans="1:7" ht="45">
      <c r="A60" s="841" t="s">
        <v>839</v>
      </c>
      <c r="B60" s="840" t="s">
        <v>1144</v>
      </c>
      <c r="C60" s="841" t="s">
        <v>1263</v>
      </c>
      <c r="D60" s="841" t="s">
        <v>391</v>
      </c>
      <c r="E60" s="862">
        <v>367584</v>
      </c>
      <c r="F60" s="862">
        <v>1</v>
      </c>
      <c r="G60" s="862">
        <v>367584</v>
      </c>
    </row>
    <row r="61" spans="1:7" ht="45">
      <c r="A61" s="841" t="s">
        <v>840</v>
      </c>
      <c r="B61" s="840" t="s">
        <v>1145</v>
      </c>
      <c r="C61" s="841" t="s">
        <v>1264</v>
      </c>
      <c r="D61" s="841" t="s">
        <v>391</v>
      </c>
      <c r="E61" s="862">
        <v>1463000</v>
      </c>
      <c r="F61" s="862">
        <v>1</v>
      </c>
      <c r="G61" s="862">
        <v>1463000</v>
      </c>
    </row>
    <row r="62" spans="1:7" ht="45">
      <c r="A62" s="841" t="s">
        <v>841</v>
      </c>
      <c r="B62" s="840" t="s">
        <v>1146</v>
      </c>
      <c r="C62" s="841" t="s">
        <v>1265</v>
      </c>
      <c r="D62" s="841" t="s">
        <v>391</v>
      </c>
      <c r="E62" s="862">
        <v>1341084</v>
      </c>
      <c r="F62" s="862">
        <v>0</v>
      </c>
      <c r="G62" s="862">
        <v>0</v>
      </c>
    </row>
    <row r="63" spans="1:7" ht="45">
      <c r="A63" s="841" t="s">
        <v>844</v>
      </c>
      <c r="B63" s="840" t="s">
        <v>1147</v>
      </c>
      <c r="C63" s="841" t="s">
        <v>1266</v>
      </c>
      <c r="D63" s="841" t="s">
        <v>391</v>
      </c>
      <c r="E63" s="862">
        <v>439000</v>
      </c>
      <c r="F63" s="862">
        <v>0</v>
      </c>
      <c r="G63" s="862">
        <v>0</v>
      </c>
    </row>
    <row r="64" spans="1:7" ht="45">
      <c r="A64" s="841" t="s">
        <v>847</v>
      </c>
      <c r="B64" s="840" t="s">
        <v>1148</v>
      </c>
      <c r="C64" s="841" t="s">
        <v>1267</v>
      </c>
      <c r="D64" s="841" t="s">
        <v>391</v>
      </c>
      <c r="E64" s="862">
        <v>402418</v>
      </c>
      <c r="F64" s="862">
        <v>0</v>
      </c>
      <c r="G64" s="862">
        <v>0</v>
      </c>
    </row>
    <row r="65" spans="1:7" ht="45">
      <c r="A65" s="841" t="s">
        <v>850</v>
      </c>
      <c r="B65" s="840" t="s">
        <v>1149</v>
      </c>
      <c r="C65" s="841" t="s">
        <v>1268</v>
      </c>
      <c r="D65" s="841" t="s">
        <v>391</v>
      </c>
      <c r="E65" s="862">
        <v>1611000</v>
      </c>
      <c r="F65" s="862">
        <v>0</v>
      </c>
      <c r="G65" s="862">
        <v>0</v>
      </c>
    </row>
    <row r="66" spans="1:7" ht="45">
      <c r="A66" s="841" t="s">
        <v>852</v>
      </c>
      <c r="B66" s="840" t="s">
        <v>1150</v>
      </c>
      <c r="C66" s="841" t="s">
        <v>1269</v>
      </c>
      <c r="D66" s="841" t="s">
        <v>391</v>
      </c>
      <c r="E66" s="862">
        <v>1476750</v>
      </c>
      <c r="F66" s="862">
        <v>0</v>
      </c>
      <c r="G66" s="862">
        <v>0</v>
      </c>
    </row>
    <row r="67" spans="1:7">
      <c r="A67" s="968" t="s">
        <v>1138</v>
      </c>
      <c r="B67" s="968"/>
      <c r="C67" s="968"/>
      <c r="D67" s="841"/>
      <c r="E67" s="862"/>
      <c r="F67" s="862"/>
      <c r="G67" s="862"/>
    </row>
    <row r="68" spans="1:7" ht="45">
      <c r="A68" s="841" t="s">
        <v>854</v>
      </c>
      <c r="B68" s="840" t="s">
        <v>1151</v>
      </c>
      <c r="C68" s="841" t="s">
        <v>1262</v>
      </c>
      <c r="D68" s="841" t="s">
        <v>391</v>
      </c>
      <c r="E68" s="862">
        <v>200500</v>
      </c>
      <c r="F68" s="862">
        <v>0</v>
      </c>
      <c r="G68" s="862">
        <v>0</v>
      </c>
    </row>
    <row r="69" spans="1:7" ht="45">
      <c r="A69" s="841" t="s">
        <v>856</v>
      </c>
      <c r="B69" s="840" t="s">
        <v>1152</v>
      </c>
      <c r="C69" s="841" t="s">
        <v>1263</v>
      </c>
      <c r="D69" s="841" t="s">
        <v>391</v>
      </c>
      <c r="E69" s="862">
        <v>183792</v>
      </c>
      <c r="F69" s="862">
        <v>0</v>
      </c>
      <c r="G69" s="862">
        <v>0</v>
      </c>
    </row>
    <row r="70" spans="1:7" ht="45">
      <c r="A70" s="841" t="s">
        <v>857</v>
      </c>
      <c r="B70" s="840" t="s">
        <v>1153</v>
      </c>
      <c r="C70" s="841" t="s">
        <v>1264</v>
      </c>
      <c r="D70" s="841" t="s">
        <v>391</v>
      </c>
      <c r="E70" s="862">
        <v>731500</v>
      </c>
      <c r="F70" s="862">
        <v>0</v>
      </c>
      <c r="G70" s="862">
        <v>0</v>
      </c>
    </row>
    <row r="71" spans="1:7" ht="45">
      <c r="A71" s="841" t="s">
        <v>858</v>
      </c>
      <c r="B71" s="840" t="s">
        <v>1154</v>
      </c>
      <c r="C71" s="841" t="s">
        <v>1265</v>
      </c>
      <c r="D71" s="841" t="s">
        <v>391</v>
      </c>
      <c r="E71" s="862">
        <v>670542</v>
      </c>
      <c r="F71" s="862">
        <v>0</v>
      </c>
      <c r="G71" s="862">
        <v>0</v>
      </c>
    </row>
    <row r="72" spans="1:7" ht="45">
      <c r="A72" s="841" t="s">
        <v>860</v>
      </c>
      <c r="B72" s="840" t="s">
        <v>1155</v>
      </c>
      <c r="C72" s="841" t="s">
        <v>1266</v>
      </c>
      <c r="D72" s="841" t="s">
        <v>391</v>
      </c>
      <c r="E72" s="862">
        <v>219500</v>
      </c>
      <c r="F72" s="862">
        <v>0</v>
      </c>
      <c r="G72" s="862">
        <v>0</v>
      </c>
    </row>
    <row r="73" spans="1:7" ht="45">
      <c r="A73" s="841" t="s">
        <v>862</v>
      </c>
      <c r="B73" s="840" t="s">
        <v>1156</v>
      </c>
      <c r="C73" s="841" t="s">
        <v>1267</v>
      </c>
      <c r="D73" s="841" t="s">
        <v>391</v>
      </c>
      <c r="E73" s="862">
        <v>201209</v>
      </c>
      <c r="F73" s="862">
        <v>0</v>
      </c>
      <c r="G73" s="862">
        <v>0</v>
      </c>
    </row>
    <row r="74" spans="1:7" ht="45">
      <c r="A74" s="841" t="s">
        <v>864</v>
      </c>
      <c r="B74" s="840" t="s">
        <v>1157</v>
      </c>
      <c r="C74" s="841" t="s">
        <v>1268</v>
      </c>
      <c r="D74" s="841" t="s">
        <v>391</v>
      </c>
      <c r="E74" s="862">
        <v>805500</v>
      </c>
      <c r="F74" s="862">
        <v>0</v>
      </c>
      <c r="G74" s="862">
        <v>0</v>
      </c>
    </row>
    <row r="75" spans="1:7" ht="45">
      <c r="A75" s="841" t="s">
        <v>866</v>
      </c>
      <c r="B75" s="840" t="s">
        <v>1158</v>
      </c>
      <c r="C75" s="841" t="s">
        <v>1269</v>
      </c>
      <c r="D75" s="841" t="s">
        <v>391</v>
      </c>
      <c r="E75" s="862">
        <v>738375</v>
      </c>
      <c r="F75" s="862">
        <v>0</v>
      </c>
      <c r="G75" s="862">
        <v>0</v>
      </c>
    </row>
    <row r="76" spans="1:7">
      <c r="A76" s="843" t="s">
        <v>869</v>
      </c>
      <c r="B76" s="842" t="s">
        <v>842</v>
      </c>
      <c r="C76" s="843" t="s">
        <v>843</v>
      </c>
      <c r="D76" s="843" t="s">
        <v>741</v>
      </c>
      <c r="E76" s="863" t="s">
        <v>730</v>
      </c>
      <c r="F76" s="863" t="s">
        <v>730</v>
      </c>
      <c r="G76" s="863">
        <v>292911351</v>
      </c>
    </row>
    <row r="77" spans="1:7">
      <c r="A77" s="841"/>
      <c r="B77" s="840"/>
      <c r="C77" s="841"/>
      <c r="D77" s="841"/>
      <c r="E77" s="862"/>
      <c r="F77" s="862"/>
      <c r="G77" s="862"/>
    </row>
    <row r="78" spans="1:7">
      <c r="A78" s="841" t="s">
        <v>871</v>
      </c>
      <c r="B78" s="840" t="s">
        <v>845</v>
      </c>
      <c r="C78" s="841" t="s">
        <v>846</v>
      </c>
      <c r="D78" s="841" t="s">
        <v>741</v>
      </c>
      <c r="E78" s="862" t="s">
        <v>730</v>
      </c>
      <c r="F78" s="862" t="s">
        <v>730</v>
      </c>
      <c r="G78" s="862">
        <v>44904000</v>
      </c>
    </row>
    <row r="79" spans="1:7">
      <c r="A79" s="968" t="s">
        <v>394</v>
      </c>
      <c r="B79" s="968"/>
      <c r="C79" s="968"/>
      <c r="D79" s="841"/>
      <c r="E79" s="862"/>
      <c r="F79" s="862"/>
      <c r="G79" s="862"/>
    </row>
    <row r="80" spans="1:7">
      <c r="A80" s="841" t="s">
        <v>873</v>
      </c>
      <c r="B80" s="840" t="s">
        <v>848</v>
      </c>
      <c r="C80" s="841" t="s">
        <v>1159</v>
      </c>
      <c r="D80" s="841" t="s">
        <v>849</v>
      </c>
      <c r="E80" s="862">
        <v>3400000</v>
      </c>
      <c r="F80" s="862">
        <v>38080000</v>
      </c>
      <c r="G80" s="862">
        <v>38080000</v>
      </c>
    </row>
    <row r="81" spans="1:7">
      <c r="A81" s="841" t="s">
        <v>875</v>
      </c>
      <c r="B81" s="840" t="s">
        <v>851</v>
      </c>
      <c r="C81" s="841" t="s">
        <v>1160</v>
      </c>
      <c r="D81" s="841" t="s">
        <v>849</v>
      </c>
      <c r="E81" s="862">
        <v>3300000</v>
      </c>
      <c r="F81" s="862">
        <v>15180000</v>
      </c>
      <c r="G81" s="862">
        <v>15180000</v>
      </c>
    </row>
    <row r="82" spans="1:7">
      <c r="A82" s="841" t="s">
        <v>877</v>
      </c>
      <c r="B82" s="840" t="s">
        <v>853</v>
      </c>
      <c r="C82" s="841" t="s">
        <v>1161</v>
      </c>
      <c r="D82" s="841" t="s">
        <v>391</v>
      </c>
      <c r="E82" s="862">
        <v>55360</v>
      </c>
      <c r="F82" s="862">
        <v>95</v>
      </c>
      <c r="G82" s="862">
        <v>5259200</v>
      </c>
    </row>
    <row r="83" spans="1:7">
      <c r="A83" s="841" t="s">
        <v>879</v>
      </c>
      <c r="B83" s="840" t="s">
        <v>855</v>
      </c>
      <c r="C83" s="841" t="s">
        <v>1162</v>
      </c>
      <c r="D83" s="841" t="s">
        <v>391</v>
      </c>
      <c r="E83" s="862">
        <v>60896</v>
      </c>
      <c r="F83" s="862">
        <v>0</v>
      </c>
      <c r="G83" s="862">
        <v>0</v>
      </c>
    </row>
    <row r="84" spans="1:7">
      <c r="A84" s="841" t="s">
        <v>881</v>
      </c>
      <c r="B84" s="840" t="s">
        <v>1163</v>
      </c>
      <c r="C84" s="841" t="s">
        <v>1164</v>
      </c>
      <c r="D84" s="841" t="s">
        <v>391</v>
      </c>
      <c r="E84" s="862">
        <v>25000</v>
      </c>
      <c r="F84" s="862">
        <v>0</v>
      </c>
      <c r="G84" s="862">
        <v>0</v>
      </c>
    </row>
    <row r="85" spans="1:7">
      <c r="A85" s="841" t="s">
        <v>883</v>
      </c>
      <c r="B85" s="840" t="s">
        <v>1165</v>
      </c>
      <c r="C85" s="841" t="s">
        <v>1166</v>
      </c>
      <c r="D85" s="841" t="s">
        <v>391</v>
      </c>
      <c r="E85" s="862">
        <v>330000</v>
      </c>
      <c r="F85" s="862">
        <v>0</v>
      </c>
      <c r="G85" s="862">
        <v>0</v>
      </c>
    </row>
    <row r="86" spans="1:7" ht="30">
      <c r="A86" s="841" t="s">
        <v>886</v>
      </c>
      <c r="B86" s="840" t="s">
        <v>1167</v>
      </c>
      <c r="C86" s="841" t="s">
        <v>1168</v>
      </c>
      <c r="D86" s="841" t="s">
        <v>391</v>
      </c>
      <c r="E86" s="862">
        <v>429000</v>
      </c>
      <c r="F86" s="862">
        <v>60</v>
      </c>
      <c r="G86" s="862">
        <v>25740000</v>
      </c>
    </row>
    <row r="87" spans="1:7">
      <c r="A87" s="841" t="s">
        <v>888</v>
      </c>
      <c r="B87" s="840" t="s">
        <v>859</v>
      </c>
      <c r="C87" s="841" t="s">
        <v>1169</v>
      </c>
      <c r="D87" s="841" t="s">
        <v>395</v>
      </c>
      <c r="E87" s="862">
        <v>3100000</v>
      </c>
      <c r="F87" s="862">
        <v>12</v>
      </c>
      <c r="G87" s="862">
        <v>3100000</v>
      </c>
    </row>
    <row r="88" spans="1:7">
      <c r="A88" s="968" t="s">
        <v>0</v>
      </c>
      <c r="B88" s="968"/>
      <c r="C88" s="968"/>
      <c r="D88" s="841"/>
      <c r="E88" s="862"/>
      <c r="F88" s="862"/>
      <c r="G88" s="862"/>
    </row>
    <row r="89" spans="1:7">
      <c r="A89" s="841" t="s">
        <v>890</v>
      </c>
      <c r="B89" s="840" t="s">
        <v>861</v>
      </c>
      <c r="C89" s="841" t="s">
        <v>1170</v>
      </c>
      <c r="D89" s="841" t="s">
        <v>391</v>
      </c>
      <c r="E89" s="862">
        <v>109000</v>
      </c>
      <c r="F89" s="862">
        <v>63</v>
      </c>
      <c r="G89" s="862">
        <v>6867000</v>
      </c>
    </row>
    <row r="90" spans="1:7" ht="30">
      <c r="A90" s="841" t="s">
        <v>892</v>
      </c>
      <c r="B90" s="840" t="s">
        <v>863</v>
      </c>
      <c r="C90" s="841" t="s">
        <v>1171</v>
      </c>
      <c r="D90" s="841" t="s">
        <v>391</v>
      </c>
      <c r="E90" s="862">
        <v>163500</v>
      </c>
      <c r="F90" s="862">
        <v>0</v>
      </c>
      <c r="G90" s="862">
        <v>0</v>
      </c>
    </row>
    <row r="91" spans="1:7" ht="30">
      <c r="A91" s="841" t="s">
        <v>894</v>
      </c>
      <c r="B91" s="840" t="s">
        <v>865</v>
      </c>
      <c r="C91" s="841" t="s">
        <v>1172</v>
      </c>
      <c r="D91" s="841" t="s">
        <v>391</v>
      </c>
      <c r="E91" s="862">
        <v>43600</v>
      </c>
      <c r="F91" s="862">
        <v>0</v>
      </c>
      <c r="G91" s="862">
        <v>0</v>
      </c>
    </row>
    <row r="92" spans="1:7" ht="30">
      <c r="A92" s="841" t="s">
        <v>896</v>
      </c>
      <c r="B92" s="840" t="s">
        <v>867</v>
      </c>
      <c r="C92" s="841" t="s">
        <v>1173</v>
      </c>
      <c r="D92" s="841" t="s">
        <v>391</v>
      </c>
      <c r="E92" s="862">
        <v>65400</v>
      </c>
      <c r="F92" s="862">
        <v>0</v>
      </c>
      <c r="G92" s="862">
        <v>0</v>
      </c>
    </row>
    <row r="93" spans="1:7">
      <c r="A93" s="968" t="s">
        <v>868</v>
      </c>
      <c r="B93" s="968"/>
      <c r="C93" s="968"/>
      <c r="D93" s="841"/>
      <c r="E93" s="862"/>
      <c r="F93" s="862"/>
      <c r="G93" s="862"/>
    </row>
    <row r="94" spans="1:7">
      <c r="A94" s="841" t="s">
        <v>898</v>
      </c>
      <c r="B94" s="840" t="s">
        <v>870</v>
      </c>
      <c r="C94" s="841" t="s">
        <v>1174</v>
      </c>
      <c r="D94" s="841" t="s">
        <v>391</v>
      </c>
      <c r="E94" s="862">
        <v>500000</v>
      </c>
      <c r="F94" s="862">
        <v>0</v>
      </c>
      <c r="G94" s="862">
        <v>0</v>
      </c>
    </row>
    <row r="95" spans="1:7" ht="30">
      <c r="A95" s="841" t="s">
        <v>900</v>
      </c>
      <c r="B95" s="840" t="s">
        <v>872</v>
      </c>
      <c r="C95" s="841" t="s">
        <v>1175</v>
      </c>
      <c r="D95" s="841" t="s">
        <v>391</v>
      </c>
      <c r="E95" s="862">
        <v>550000</v>
      </c>
      <c r="F95" s="862">
        <v>0</v>
      </c>
      <c r="G95" s="862">
        <v>0</v>
      </c>
    </row>
    <row r="96" spans="1:7" ht="30">
      <c r="A96" s="841" t="s">
        <v>902</v>
      </c>
      <c r="B96" s="840" t="s">
        <v>874</v>
      </c>
      <c r="C96" s="841" t="s">
        <v>1176</v>
      </c>
      <c r="D96" s="841" t="s">
        <v>391</v>
      </c>
      <c r="E96" s="862">
        <v>200000</v>
      </c>
      <c r="F96" s="862">
        <v>0</v>
      </c>
      <c r="G96" s="862">
        <v>0</v>
      </c>
    </row>
    <row r="97" spans="1:7" ht="30">
      <c r="A97" s="841" t="s">
        <v>904</v>
      </c>
      <c r="B97" s="840" t="s">
        <v>876</v>
      </c>
      <c r="C97" s="841" t="s">
        <v>1177</v>
      </c>
      <c r="D97" s="841" t="s">
        <v>391</v>
      </c>
      <c r="E97" s="862">
        <v>220000</v>
      </c>
      <c r="F97" s="862">
        <v>0</v>
      </c>
      <c r="G97" s="862">
        <v>0</v>
      </c>
    </row>
    <row r="98" spans="1:7">
      <c r="A98" s="841" t="s">
        <v>906</v>
      </c>
      <c r="B98" s="840" t="s">
        <v>878</v>
      </c>
      <c r="C98" s="841" t="s">
        <v>1178</v>
      </c>
      <c r="D98" s="841" t="s">
        <v>391</v>
      </c>
      <c r="E98" s="862">
        <v>500000</v>
      </c>
      <c r="F98" s="862">
        <v>0</v>
      </c>
      <c r="G98" s="862">
        <v>0</v>
      </c>
    </row>
    <row r="99" spans="1:7" ht="30">
      <c r="A99" s="841" t="s">
        <v>907</v>
      </c>
      <c r="B99" s="840" t="s">
        <v>880</v>
      </c>
      <c r="C99" s="841" t="s">
        <v>1179</v>
      </c>
      <c r="D99" s="841" t="s">
        <v>391</v>
      </c>
      <c r="E99" s="862">
        <v>550000</v>
      </c>
      <c r="F99" s="862">
        <v>0</v>
      </c>
      <c r="G99" s="862">
        <v>0</v>
      </c>
    </row>
    <row r="100" spans="1:7" ht="30">
      <c r="A100" s="841" t="s">
        <v>908</v>
      </c>
      <c r="B100" s="840" t="s">
        <v>882</v>
      </c>
      <c r="C100" s="841" t="s">
        <v>1180</v>
      </c>
      <c r="D100" s="841" t="s">
        <v>391</v>
      </c>
      <c r="E100" s="862">
        <v>200000</v>
      </c>
      <c r="F100" s="862">
        <v>0</v>
      </c>
      <c r="G100" s="862">
        <v>0</v>
      </c>
    </row>
    <row r="101" spans="1:7" ht="30">
      <c r="A101" s="841" t="s">
        <v>909</v>
      </c>
      <c r="B101" s="840" t="s">
        <v>884</v>
      </c>
      <c r="C101" s="841" t="s">
        <v>1181</v>
      </c>
      <c r="D101" s="841" t="s">
        <v>391</v>
      </c>
      <c r="E101" s="862">
        <v>220000</v>
      </c>
      <c r="F101" s="862">
        <v>0</v>
      </c>
      <c r="G101" s="862">
        <v>0</v>
      </c>
    </row>
    <row r="102" spans="1:7">
      <c r="A102" s="968" t="s">
        <v>885</v>
      </c>
      <c r="B102" s="968"/>
      <c r="C102" s="968"/>
      <c r="D102" s="841"/>
      <c r="E102" s="862"/>
      <c r="F102" s="862"/>
      <c r="G102" s="862"/>
    </row>
    <row r="103" spans="1:7">
      <c r="A103" s="841" t="s">
        <v>910</v>
      </c>
      <c r="B103" s="840" t="s">
        <v>887</v>
      </c>
      <c r="C103" s="841" t="s">
        <v>1182</v>
      </c>
      <c r="D103" s="841" t="s">
        <v>391</v>
      </c>
      <c r="E103" s="862">
        <v>310000</v>
      </c>
      <c r="F103" s="862">
        <v>0</v>
      </c>
      <c r="G103" s="862">
        <v>0</v>
      </c>
    </row>
    <row r="104" spans="1:7" ht="30">
      <c r="A104" s="841" t="s">
        <v>911</v>
      </c>
      <c r="B104" s="840" t="s">
        <v>889</v>
      </c>
      <c r="C104" s="841" t="s">
        <v>1183</v>
      </c>
      <c r="D104" s="841" t="s">
        <v>391</v>
      </c>
      <c r="E104" s="862">
        <v>372000</v>
      </c>
      <c r="F104" s="862">
        <v>0</v>
      </c>
      <c r="G104" s="862">
        <v>0</v>
      </c>
    </row>
    <row r="105" spans="1:7" ht="30">
      <c r="A105" s="841" t="s">
        <v>912</v>
      </c>
      <c r="B105" s="840" t="s">
        <v>891</v>
      </c>
      <c r="C105" s="841" t="s">
        <v>1184</v>
      </c>
      <c r="D105" s="841" t="s">
        <v>391</v>
      </c>
      <c r="E105" s="862">
        <v>124000</v>
      </c>
      <c r="F105" s="862">
        <v>0</v>
      </c>
      <c r="G105" s="862">
        <v>0</v>
      </c>
    </row>
    <row r="106" spans="1:7" ht="30">
      <c r="A106" s="841" t="s">
        <v>913</v>
      </c>
      <c r="B106" s="840" t="s">
        <v>893</v>
      </c>
      <c r="C106" s="841" t="s">
        <v>1185</v>
      </c>
      <c r="D106" s="841" t="s">
        <v>391</v>
      </c>
      <c r="E106" s="862">
        <v>148800</v>
      </c>
      <c r="F106" s="862">
        <v>0</v>
      </c>
      <c r="G106" s="862">
        <v>0</v>
      </c>
    </row>
    <row r="107" spans="1:7">
      <c r="A107" s="841" t="s">
        <v>914</v>
      </c>
      <c r="B107" s="840" t="s">
        <v>895</v>
      </c>
      <c r="C107" s="841" t="s">
        <v>1186</v>
      </c>
      <c r="D107" s="841" t="s">
        <v>391</v>
      </c>
      <c r="E107" s="862">
        <v>310000</v>
      </c>
      <c r="F107" s="862">
        <v>0</v>
      </c>
      <c r="G107" s="862">
        <v>0</v>
      </c>
    </row>
    <row r="108" spans="1:7" ht="30">
      <c r="A108" s="841" t="s">
        <v>915</v>
      </c>
      <c r="B108" s="840" t="s">
        <v>897</v>
      </c>
      <c r="C108" s="841" t="s">
        <v>1187</v>
      </c>
      <c r="D108" s="841" t="s">
        <v>391</v>
      </c>
      <c r="E108" s="862">
        <v>372000</v>
      </c>
      <c r="F108" s="862">
        <v>0</v>
      </c>
      <c r="G108" s="862">
        <v>0</v>
      </c>
    </row>
    <row r="109" spans="1:7" ht="30">
      <c r="A109" s="841" t="s">
        <v>916</v>
      </c>
      <c r="B109" s="840" t="s">
        <v>899</v>
      </c>
      <c r="C109" s="841" t="s">
        <v>1188</v>
      </c>
      <c r="D109" s="841" t="s">
        <v>391</v>
      </c>
      <c r="E109" s="862">
        <v>124000</v>
      </c>
      <c r="F109" s="862">
        <v>0</v>
      </c>
      <c r="G109" s="862">
        <v>0</v>
      </c>
    </row>
    <row r="110" spans="1:7" ht="30">
      <c r="A110" s="841" t="s">
        <v>918</v>
      </c>
      <c r="B110" s="840" t="s">
        <v>901</v>
      </c>
      <c r="C110" s="841" t="s">
        <v>1189</v>
      </c>
      <c r="D110" s="841" t="s">
        <v>391</v>
      </c>
      <c r="E110" s="862">
        <v>148800</v>
      </c>
      <c r="F110" s="862">
        <v>0</v>
      </c>
      <c r="G110" s="862">
        <v>0</v>
      </c>
    </row>
    <row r="111" spans="1:7">
      <c r="A111" s="968" t="s">
        <v>1</v>
      </c>
      <c r="B111" s="968"/>
      <c r="C111" s="968"/>
      <c r="D111" s="841"/>
      <c r="E111" s="862"/>
      <c r="F111" s="862"/>
      <c r="G111" s="862"/>
    </row>
    <row r="112" spans="1:7">
      <c r="A112" s="841" t="s">
        <v>921</v>
      </c>
      <c r="B112" s="840" t="s">
        <v>903</v>
      </c>
      <c r="C112" s="841" t="s">
        <v>1190</v>
      </c>
      <c r="D112" s="841" t="s">
        <v>391</v>
      </c>
      <c r="E112" s="862">
        <v>206100</v>
      </c>
      <c r="F112" s="862">
        <v>0</v>
      </c>
      <c r="G112" s="862">
        <v>0</v>
      </c>
    </row>
    <row r="113" spans="1:7" ht="30">
      <c r="A113" s="841" t="s">
        <v>924</v>
      </c>
      <c r="B113" s="840" t="s">
        <v>905</v>
      </c>
      <c r="C113" s="841" t="s">
        <v>1191</v>
      </c>
      <c r="D113" s="841" t="s">
        <v>391</v>
      </c>
      <c r="E113" s="862">
        <v>247320</v>
      </c>
      <c r="F113" s="862">
        <v>0</v>
      </c>
      <c r="G113" s="862">
        <v>0</v>
      </c>
    </row>
    <row r="114" spans="1:7">
      <c r="A114" s="968" t="s">
        <v>1270</v>
      </c>
      <c r="B114" s="968"/>
      <c r="C114" s="968"/>
      <c r="D114" s="841"/>
      <c r="E114" s="862"/>
      <c r="F114" s="862"/>
      <c r="G114" s="862"/>
    </row>
    <row r="115" spans="1:7">
      <c r="A115" s="841" t="s">
        <v>927</v>
      </c>
      <c r="B115" s="840" t="s">
        <v>1271</v>
      </c>
      <c r="C115" s="841" t="s">
        <v>1192</v>
      </c>
      <c r="D115" s="841" t="s">
        <v>391</v>
      </c>
      <c r="E115" s="862">
        <v>360000</v>
      </c>
      <c r="F115" s="862">
        <v>0</v>
      </c>
      <c r="G115" s="862">
        <v>0</v>
      </c>
    </row>
    <row r="116" spans="1:7">
      <c r="A116" s="841" t="s">
        <v>929</v>
      </c>
      <c r="B116" s="840" t="s">
        <v>1272</v>
      </c>
      <c r="C116" s="841" t="s">
        <v>1193</v>
      </c>
      <c r="D116" s="841" t="s">
        <v>391</v>
      </c>
      <c r="E116" s="862">
        <v>468000</v>
      </c>
      <c r="F116" s="862">
        <v>0</v>
      </c>
      <c r="G116" s="862">
        <v>0</v>
      </c>
    </row>
    <row r="117" spans="1:7" ht="30">
      <c r="A117" s="841" t="s">
        <v>931</v>
      </c>
      <c r="B117" s="840" t="s">
        <v>1273</v>
      </c>
      <c r="C117" s="841" t="s">
        <v>1274</v>
      </c>
      <c r="D117" s="841" t="s">
        <v>391</v>
      </c>
      <c r="E117" s="862">
        <v>279000</v>
      </c>
      <c r="F117" s="862">
        <v>0</v>
      </c>
      <c r="G117" s="862">
        <v>0</v>
      </c>
    </row>
    <row r="118" spans="1:7">
      <c r="A118" s="968" t="s">
        <v>2</v>
      </c>
      <c r="B118" s="968"/>
      <c r="C118" s="968"/>
      <c r="D118" s="841"/>
      <c r="E118" s="862"/>
      <c r="F118" s="862"/>
      <c r="G118" s="862"/>
    </row>
    <row r="119" spans="1:7">
      <c r="A119" s="841" t="s">
        <v>932</v>
      </c>
      <c r="B119" s="840" t="s">
        <v>917</v>
      </c>
      <c r="C119" s="841" t="s">
        <v>1194</v>
      </c>
      <c r="D119" s="841" t="s">
        <v>3</v>
      </c>
      <c r="E119" s="862">
        <v>490000</v>
      </c>
      <c r="F119" s="862">
        <v>0</v>
      </c>
      <c r="G119" s="862">
        <v>0</v>
      </c>
    </row>
    <row r="120" spans="1:7" ht="30">
      <c r="A120" s="841" t="s">
        <v>933</v>
      </c>
      <c r="B120" s="840" t="s">
        <v>919</v>
      </c>
      <c r="C120" s="841" t="s">
        <v>1195</v>
      </c>
      <c r="D120" s="841" t="s">
        <v>3</v>
      </c>
      <c r="E120" s="862">
        <v>539000</v>
      </c>
      <c r="F120" s="862">
        <v>0</v>
      </c>
      <c r="G120" s="862">
        <v>0</v>
      </c>
    </row>
    <row r="121" spans="1:7">
      <c r="A121" s="841" t="s">
        <v>936</v>
      </c>
      <c r="B121" s="840" t="s">
        <v>1196</v>
      </c>
      <c r="C121" s="841" t="s">
        <v>1197</v>
      </c>
      <c r="D121" s="841" t="s">
        <v>3</v>
      </c>
      <c r="E121" s="862">
        <v>245000</v>
      </c>
      <c r="F121" s="862">
        <v>0</v>
      </c>
      <c r="G121" s="862">
        <v>0</v>
      </c>
    </row>
    <row r="122" spans="1:7">
      <c r="A122" s="968" t="s">
        <v>1275</v>
      </c>
      <c r="B122" s="968"/>
      <c r="C122" s="968"/>
      <c r="D122" s="841"/>
      <c r="E122" s="862"/>
      <c r="F122" s="862"/>
      <c r="G122" s="862"/>
    </row>
    <row r="123" spans="1:7">
      <c r="A123" s="841" t="s">
        <v>937</v>
      </c>
      <c r="B123" s="840" t="s">
        <v>1276</v>
      </c>
      <c r="C123" s="841" t="s">
        <v>1198</v>
      </c>
      <c r="D123" s="841" t="s">
        <v>395</v>
      </c>
      <c r="E123" s="862">
        <v>4100000</v>
      </c>
      <c r="F123" s="862">
        <v>12</v>
      </c>
      <c r="G123" s="862">
        <v>4100000</v>
      </c>
    </row>
    <row r="124" spans="1:7">
      <c r="A124" s="841" t="s">
        <v>1277</v>
      </c>
      <c r="B124" s="840" t="s">
        <v>1278</v>
      </c>
      <c r="C124" s="841" t="s">
        <v>1199</v>
      </c>
      <c r="D124" s="841" t="s">
        <v>938</v>
      </c>
      <c r="E124" s="862">
        <v>1800</v>
      </c>
      <c r="F124" s="862">
        <v>6000</v>
      </c>
      <c r="G124" s="862">
        <v>10800000</v>
      </c>
    </row>
    <row r="125" spans="1:7">
      <c r="A125" s="968" t="s">
        <v>1279</v>
      </c>
      <c r="B125" s="968"/>
      <c r="C125" s="968"/>
      <c r="D125" s="841"/>
      <c r="E125" s="862"/>
      <c r="F125" s="862"/>
      <c r="G125" s="862"/>
    </row>
    <row r="126" spans="1:7">
      <c r="A126" s="841" t="s">
        <v>939</v>
      </c>
      <c r="B126" s="840" t="s">
        <v>1280</v>
      </c>
      <c r="C126" s="841" t="s">
        <v>1200</v>
      </c>
      <c r="D126" s="841" t="s">
        <v>395</v>
      </c>
      <c r="E126" s="862">
        <v>3400000</v>
      </c>
      <c r="F126" s="862">
        <v>0</v>
      </c>
      <c r="G126" s="862">
        <v>0</v>
      </c>
    </row>
    <row r="127" spans="1:7" ht="30">
      <c r="A127" s="841" t="s">
        <v>940</v>
      </c>
      <c r="B127" s="840" t="s">
        <v>1281</v>
      </c>
      <c r="C127" s="841" t="s">
        <v>1201</v>
      </c>
      <c r="D127" s="841" t="s">
        <v>938</v>
      </c>
      <c r="E127" s="862">
        <v>150000</v>
      </c>
      <c r="F127" s="862">
        <v>0</v>
      </c>
      <c r="G127" s="862">
        <v>0</v>
      </c>
    </row>
    <row r="128" spans="1:7">
      <c r="A128" s="841" t="s">
        <v>941</v>
      </c>
      <c r="B128" s="840" t="s">
        <v>1282</v>
      </c>
      <c r="C128" s="841" t="s">
        <v>1202</v>
      </c>
      <c r="D128" s="841" t="s">
        <v>395</v>
      </c>
      <c r="E128" s="862">
        <v>3400000</v>
      </c>
      <c r="F128" s="862">
        <v>0</v>
      </c>
      <c r="G128" s="862">
        <v>0</v>
      </c>
    </row>
    <row r="129" spans="1:7" ht="30">
      <c r="A129" s="841" t="s">
        <v>942</v>
      </c>
      <c r="B129" s="840" t="s">
        <v>1283</v>
      </c>
      <c r="C129" s="841" t="s">
        <v>1203</v>
      </c>
      <c r="D129" s="841" t="s">
        <v>938</v>
      </c>
      <c r="E129" s="862">
        <v>150000</v>
      </c>
      <c r="F129" s="862">
        <v>0</v>
      </c>
      <c r="G129" s="862">
        <v>0</v>
      </c>
    </row>
    <row r="130" spans="1:7">
      <c r="A130" s="968" t="s">
        <v>1284</v>
      </c>
      <c r="B130" s="968"/>
      <c r="C130" s="968"/>
      <c r="D130" s="841"/>
      <c r="E130" s="862"/>
      <c r="F130" s="862"/>
      <c r="G130" s="862"/>
    </row>
    <row r="131" spans="1:7">
      <c r="A131" s="841" t="s">
        <v>944</v>
      </c>
      <c r="B131" s="840" t="s">
        <v>1285</v>
      </c>
      <c r="C131" s="841" t="s">
        <v>1286</v>
      </c>
      <c r="D131" s="841" t="s">
        <v>730</v>
      </c>
      <c r="E131" s="862" t="s">
        <v>730</v>
      </c>
      <c r="F131" s="862" t="s">
        <v>730</v>
      </c>
      <c r="G131" s="862">
        <v>0</v>
      </c>
    </row>
    <row r="132" spans="1:7">
      <c r="A132" s="968" t="s">
        <v>920</v>
      </c>
      <c r="B132" s="968"/>
      <c r="C132" s="968"/>
      <c r="D132" s="841"/>
      <c r="E132" s="862"/>
      <c r="F132" s="862"/>
      <c r="G132" s="862"/>
    </row>
    <row r="133" spans="1:7">
      <c r="A133" s="841" t="s">
        <v>946</v>
      </c>
      <c r="B133" s="840" t="s">
        <v>922</v>
      </c>
      <c r="C133" s="841" t="s">
        <v>923</v>
      </c>
      <c r="D133" s="841" t="s">
        <v>391</v>
      </c>
      <c r="E133" s="862">
        <v>2848000</v>
      </c>
      <c r="F133" s="862">
        <v>4</v>
      </c>
      <c r="G133" s="862">
        <v>11392000</v>
      </c>
    </row>
    <row r="134" spans="1:7">
      <c r="A134" s="841" t="s">
        <v>948</v>
      </c>
      <c r="B134" s="840" t="s">
        <v>925</v>
      </c>
      <c r="C134" s="841" t="s">
        <v>926</v>
      </c>
      <c r="D134" s="841" t="s">
        <v>741</v>
      </c>
      <c r="E134" s="862" t="s">
        <v>730</v>
      </c>
      <c r="F134" s="862" t="s">
        <v>730</v>
      </c>
      <c r="G134" s="862">
        <v>0</v>
      </c>
    </row>
    <row r="135" spans="1:7">
      <c r="A135" s="968" t="s">
        <v>396</v>
      </c>
      <c r="B135" s="968"/>
      <c r="C135" s="968"/>
      <c r="D135" s="841"/>
      <c r="E135" s="862"/>
      <c r="F135" s="862"/>
      <c r="G135" s="862"/>
    </row>
    <row r="136" spans="1:7">
      <c r="A136" s="841" t="s">
        <v>950</v>
      </c>
      <c r="B136" s="840" t="s">
        <v>928</v>
      </c>
      <c r="C136" s="841" t="s">
        <v>1204</v>
      </c>
      <c r="D136" s="841" t="s">
        <v>391</v>
      </c>
      <c r="E136" s="862">
        <v>1900000</v>
      </c>
      <c r="F136" s="862">
        <v>25.13</v>
      </c>
      <c r="G136" s="862">
        <v>47747000</v>
      </c>
    </row>
    <row r="137" spans="1:7">
      <c r="A137" s="841" t="s">
        <v>952</v>
      </c>
      <c r="B137" s="840" t="s">
        <v>930</v>
      </c>
      <c r="C137" s="841" t="s">
        <v>1205</v>
      </c>
      <c r="D137" s="841" t="s">
        <v>741</v>
      </c>
      <c r="E137" s="862" t="s">
        <v>730</v>
      </c>
      <c r="F137" s="862" t="s">
        <v>730</v>
      </c>
      <c r="G137" s="862">
        <v>49443072</v>
      </c>
    </row>
    <row r="138" spans="1:7">
      <c r="A138" s="968" t="s">
        <v>1287</v>
      </c>
      <c r="B138" s="968"/>
      <c r="C138" s="968"/>
      <c r="D138" s="841"/>
      <c r="E138" s="862"/>
      <c r="F138" s="862"/>
      <c r="G138" s="862"/>
    </row>
    <row r="139" spans="1:7">
      <c r="A139" s="841" t="s">
        <v>954</v>
      </c>
      <c r="B139" s="840" t="s">
        <v>1206</v>
      </c>
      <c r="C139" s="841" t="s">
        <v>1207</v>
      </c>
      <c r="D139" s="841" t="s">
        <v>741</v>
      </c>
      <c r="E139" s="862">
        <v>513</v>
      </c>
      <c r="F139" s="862">
        <v>2092</v>
      </c>
      <c r="G139" s="862">
        <v>1073196</v>
      </c>
    </row>
    <row r="140" spans="1:7">
      <c r="A140" s="968" t="s">
        <v>1288</v>
      </c>
      <c r="B140" s="968"/>
      <c r="C140" s="968"/>
      <c r="D140" s="841"/>
      <c r="E140" s="862"/>
      <c r="F140" s="862"/>
      <c r="G140" s="862"/>
    </row>
    <row r="141" spans="1:7" ht="30">
      <c r="A141" s="841" t="s">
        <v>956</v>
      </c>
      <c r="B141" s="840" t="s">
        <v>1289</v>
      </c>
      <c r="C141" s="841" t="s">
        <v>1290</v>
      </c>
      <c r="D141" s="841" t="s">
        <v>391</v>
      </c>
      <c r="E141" s="862">
        <v>4419000</v>
      </c>
      <c r="F141" s="862">
        <v>1</v>
      </c>
      <c r="G141" s="862">
        <v>4419000</v>
      </c>
    </row>
    <row r="142" spans="1:7" ht="45">
      <c r="A142" s="841" t="s">
        <v>958</v>
      </c>
      <c r="B142" s="840" t="s">
        <v>1291</v>
      </c>
      <c r="C142" s="841" t="s">
        <v>1292</v>
      </c>
      <c r="D142" s="841" t="s">
        <v>391</v>
      </c>
      <c r="E142" s="862">
        <v>2993000</v>
      </c>
      <c r="F142" s="862">
        <v>4.4000000000000004</v>
      </c>
      <c r="G142" s="862">
        <v>13169200</v>
      </c>
    </row>
    <row r="143" spans="1:7">
      <c r="A143" s="841" t="s">
        <v>960</v>
      </c>
      <c r="B143" s="840" t="s">
        <v>1293</v>
      </c>
      <c r="C143" s="841" t="s">
        <v>1294</v>
      </c>
      <c r="D143" s="841" t="s">
        <v>741</v>
      </c>
      <c r="E143" s="862" t="s">
        <v>730</v>
      </c>
      <c r="F143" s="862" t="s">
        <v>730</v>
      </c>
      <c r="G143" s="862">
        <v>3885000</v>
      </c>
    </row>
    <row r="144" spans="1:7" ht="26.25">
      <c r="A144" s="843" t="s">
        <v>962</v>
      </c>
      <c r="B144" s="842" t="s">
        <v>934</v>
      </c>
      <c r="C144" s="843" t="s">
        <v>935</v>
      </c>
      <c r="D144" s="843" t="s">
        <v>741</v>
      </c>
      <c r="E144" s="863" t="s">
        <v>730</v>
      </c>
      <c r="F144" s="863" t="s">
        <v>730</v>
      </c>
      <c r="G144" s="863">
        <v>285158668</v>
      </c>
    </row>
    <row r="145" spans="1:7">
      <c r="A145" s="841"/>
      <c r="B145" s="840"/>
      <c r="C145" s="841"/>
      <c r="D145" s="841"/>
      <c r="E145" s="862"/>
      <c r="F145" s="862"/>
      <c r="G145" s="862"/>
    </row>
    <row r="146" spans="1:7">
      <c r="A146" s="968" t="s">
        <v>943</v>
      </c>
      <c r="B146" s="968"/>
      <c r="C146" s="968"/>
      <c r="D146" s="841"/>
      <c r="E146" s="862"/>
      <c r="F146" s="862"/>
      <c r="G146" s="862"/>
    </row>
    <row r="147" spans="1:7">
      <c r="A147" s="841" t="s">
        <v>965</v>
      </c>
      <c r="B147" s="840" t="s">
        <v>945</v>
      </c>
      <c r="C147" s="841" t="s">
        <v>1208</v>
      </c>
      <c r="D147" s="841" t="s">
        <v>741</v>
      </c>
      <c r="E147" s="862" t="s">
        <v>730</v>
      </c>
      <c r="F147" s="862" t="s">
        <v>730</v>
      </c>
      <c r="G147" s="862">
        <v>0</v>
      </c>
    </row>
    <row r="148" spans="1:7">
      <c r="A148" s="841" t="s">
        <v>968</v>
      </c>
      <c r="B148" s="840" t="s">
        <v>947</v>
      </c>
      <c r="C148" s="841" t="s">
        <v>1295</v>
      </c>
      <c r="D148" s="841" t="s">
        <v>741</v>
      </c>
      <c r="E148" s="862" t="s">
        <v>730</v>
      </c>
      <c r="F148" s="862" t="s">
        <v>730</v>
      </c>
      <c r="G148" s="862">
        <v>0</v>
      </c>
    </row>
    <row r="149" spans="1:7" ht="30">
      <c r="A149" s="841" t="s">
        <v>971</v>
      </c>
      <c r="B149" s="840" t="s">
        <v>949</v>
      </c>
      <c r="C149" s="841" t="s">
        <v>1209</v>
      </c>
      <c r="D149" s="841" t="s">
        <v>741</v>
      </c>
      <c r="E149" s="862">
        <v>454</v>
      </c>
      <c r="F149" s="862">
        <v>0</v>
      </c>
      <c r="G149" s="862">
        <v>0</v>
      </c>
    </row>
    <row r="150" spans="1:7" ht="30">
      <c r="A150" s="841" t="s">
        <v>974</v>
      </c>
      <c r="B150" s="840" t="s">
        <v>951</v>
      </c>
      <c r="C150" s="841" t="s">
        <v>1210</v>
      </c>
      <c r="D150" s="841" t="s">
        <v>741</v>
      </c>
      <c r="E150" s="862">
        <v>1210</v>
      </c>
      <c r="F150" s="862">
        <v>0</v>
      </c>
      <c r="G150" s="862">
        <v>16247880</v>
      </c>
    </row>
    <row r="151" spans="1:7">
      <c r="A151" s="841" t="s">
        <v>978</v>
      </c>
      <c r="B151" s="840" t="s">
        <v>953</v>
      </c>
      <c r="C151" s="841" t="s">
        <v>1211</v>
      </c>
      <c r="D151" s="841" t="s">
        <v>741</v>
      </c>
      <c r="E151" s="862" t="s">
        <v>730</v>
      </c>
      <c r="F151" s="862" t="s">
        <v>730</v>
      </c>
      <c r="G151" s="862">
        <v>3000000</v>
      </c>
    </row>
    <row r="152" spans="1:7" ht="30">
      <c r="A152" s="841" t="s">
        <v>980</v>
      </c>
      <c r="B152" s="840" t="s">
        <v>955</v>
      </c>
      <c r="C152" s="841" t="s">
        <v>1212</v>
      </c>
      <c r="D152" s="841" t="s">
        <v>741</v>
      </c>
      <c r="E152" s="862">
        <v>692200000</v>
      </c>
      <c r="F152" s="862">
        <v>0</v>
      </c>
      <c r="G152" s="862">
        <v>0</v>
      </c>
    </row>
    <row r="153" spans="1:7">
      <c r="A153" s="841" t="s">
        <v>983</v>
      </c>
      <c r="B153" s="840" t="s">
        <v>957</v>
      </c>
      <c r="C153" s="841" t="s">
        <v>1213</v>
      </c>
      <c r="D153" s="841" t="s">
        <v>741</v>
      </c>
      <c r="E153" s="862">
        <v>407</v>
      </c>
      <c r="F153" s="862">
        <v>0</v>
      </c>
      <c r="G153" s="862">
        <v>0</v>
      </c>
    </row>
    <row r="154" spans="1:7" ht="30">
      <c r="A154" s="841" t="s">
        <v>985</v>
      </c>
      <c r="B154" s="840" t="s">
        <v>959</v>
      </c>
      <c r="C154" s="841" t="s">
        <v>1296</v>
      </c>
      <c r="D154" s="841" t="s">
        <v>741</v>
      </c>
      <c r="E154" s="862" t="s">
        <v>730</v>
      </c>
      <c r="F154" s="862" t="s">
        <v>730</v>
      </c>
      <c r="G154" s="862">
        <v>0</v>
      </c>
    </row>
    <row r="155" spans="1:7">
      <c r="A155" s="841" t="s">
        <v>988</v>
      </c>
      <c r="B155" s="840" t="s">
        <v>961</v>
      </c>
      <c r="C155" s="841" t="s">
        <v>1214</v>
      </c>
      <c r="D155" s="841" t="s">
        <v>741</v>
      </c>
      <c r="E155" s="862" t="s">
        <v>730</v>
      </c>
      <c r="F155" s="862" t="s">
        <v>730</v>
      </c>
      <c r="G155" s="862">
        <v>0</v>
      </c>
    </row>
    <row r="156" spans="1:7">
      <c r="A156" s="841" t="s">
        <v>990</v>
      </c>
      <c r="B156" s="840" t="s">
        <v>963</v>
      </c>
      <c r="C156" s="841" t="s">
        <v>1216</v>
      </c>
      <c r="D156" s="841" t="s">
        <v>741</v>
      </c>
      <c r="E156" s="862" t="s">
        <v>730</v>
      </c>
      <c r="F156" s="862" t="s">
        <v>730</v>
      </c>
      <c r="G156" s="862">
        <v>19247880</v>
      </c>
    </row>
    <row r="157" spans="1:7">
      <c r="A157" s="968" t="s">
        <v>964</v>
      </c>
      <c r="B157" s="968"/>
      <c r="C157" s="968"/>
      <c r="D157" s="841"/>
      <c r="E157" s="862"/>
      <c r="F157" s="862"/>
      <c r="G157" s="862"/>
    </row>
    <row r="158" spans="1:7">
      <c r="A158" s="841" t="s">
        <v>992</v>
      </c>
      <c r="B158" s="840" t="s">
        <v>966</v>
      </c>
      <c r="C158" s="841" t="s">
        <v>1217</v>
      </c>
      <c r="D158" s="841" t="s">
        <v>741</v>
      </c>
      <c r="E158" s="862" t="s">
        <v>730</v>
      </c>
      <c r="F158" s="862" t="s">
        <v>730</v>
      </c>
      <c r="G158" s="862">
        <v>0</v>
      </c>
    </row>
    <row r="159" spans="1:7">
      <c r="A159" s="968" t="s">
        <v>967</v>
      </c>
      <c r="B159" s="968"/>
      <c r="C159" s="968"/>
      <c r="D159" s="841"/>
      <c r="E159" s="862"/>
      <c r="F159" s="862"/>
      <c r="G159" s="862"/>
    </row>
    <row r="160" spans="1:7">
      <c r="A160" s="841" t="s">
        <v>996</v>
      </c>
      <c r="B160" s="840" t="s">
        <v>969</v>
      </c>
      <c r="C160" s="841" t="s">
        <v>970</v>
      </c>
      <c r="D160" s="841" t="s">
        <v>741</v>
      </c>
      <c r="E160" s="862" t="s">
        <v>730</v>
      </c>
      <c r="F160" s="862" t="s">
        <v>730</v>
      </c>
      <c r="G160" s="862">
        <v>0</v>
      </c>
    </row>
    <row r="161" spans="1:7">
      <c r="A161" s="841" t="s">
        <v>998</v>
      </c>
      <c r="B161" s="840" t="s">
        <v>972</v>
      </c>
      <c r="C161" s="841" t="s">
        <v>973</v>
      </c>
      <c r="D161" s="841" t="s">
        <v>741</v>
      </c>
      <c r="E161" s="862" t="s">
        <v>730</v>
      </c>
      <c r="F161" s="862" t="s">
        <v>730</v>
      </c>
      <c r="G161" s="862">
        <v>0</v>
      </c>
    </row>
    <row r="162" spans="1:7">
      <c r="A162" s="841" t="s">
        <v>1000</v>
      </c>
      <c r="B162" s="840" t="s">
        <v>975</v>
      </c>
      <c r="C162" s="841" t="s">
        <v>976</v>
      </c>
      <c r="D162" s="841" t="s">
        <v>741</v>
      </c>
      <c r="E162" s="862" t="s">
        <v>730</v>
      </c>
      <c r="F162" s="862" t="s">
        <v>730</v>
      </c>
      <c r="G162" s="862">
        <v>0</v>
      </c>
    </row>
    <row r="163" spans="1:7">
      <c r="A163" s="968" t="s">
        <v>977</v>
      </c>
      <c r="B163" s="968"/>
      <c r="C163" s="968"/>
      <c r="D163" s="841"/>
      <c r="E163" s="862"/>
      <c r="F163" s="862"/>
      <c r="G163" s="862"/>
    </row>
    <row r="164" spans="1:7">
      <c r="A164" s="841" t="s">
        <v>1215</v>
      </c>
      <c r="B164" s="840" t="s">
        <v>979</v>
      </c>
      <c r="C164" s="841" t="s">
        <v>970</v>
      </c>
      <c r="D164" s="841" t="s">
        <v>741</v>
      </c>
      <c r="E164" s="862" t="s">
        <v>730</v>
      </c>
      <c r="F164" s="862" t="s">
        <v>730</v>
      </c>
      <c r="G164" s="862">
        <v>0</v>
      </c>
    </row>
    <row r="165" spans="1:7">
      <c r="A165" s="841" t="s">
        <v>1003</v>
      </c>
      <c r="B165" s="840" t="s">
        <v>981</v>
      </c>
      <c r="C165" s="841" t="s">
        <v>982</v>
      </c>
      <c r="D165" s="841" t="s">
        <v>741</v>
      </c>
      <c r="E165" s="862" t="s">
        <v>730</v>
      </c>
      <c r="F165" s="862" t="s">
        <v>730</v>
      </c>
      <c r="G165" s="862">
        <v>0</v>
      </c>
    </row>
    <row r="166" spans="1:7">
      <c r="A166" s="841" t="s">
        <v>1005</v>
      </c>
      <c r="B166" s="840" t="s">
        <v>984</v>
      </c>
      <c r="C166" s="841" t="s">
        <v>976</v>
      </c>
      <c r="D166" s="841" t="s">
        <v>741</v>
      </c>
      <c r="E166" s="862" t="s">
        <v>730</v>
      </c>
      <c r="F166" s="862" t="s">
        <v>730</v>
      </c>
      <c r="G166" s="862">
        <v>0</v>
      </c>
    </row>
    <row r="167" spans="1:7">
      <c r="A167" s="841" t="s">
        <v>1007</v>
      </c>
      <c r="B167" s="840" t="s">
        <v>986</v>
      </c>
      <c r="C167" s="841" t="s">
        <v>1222</v>
      </c>
      <c r="D167" s="841" t="s">
        <v>741</v>
      </c>
      <c r="E167" s="862" t="s">
        <v>730</v>
      </c>
      <c r="F167" s="862" t="s">
        <v>730</v>
      </c>
      <c r="G167" s="862">
        <v>0</v>
      </c>
    </row>
    <row r="168" spans="1:7">
      <c r="A168" s="968" t="s">
        <v>987</v>
      </c>
      <c r="B168" s="968"/>
      <c r="C168" s="968"/>
      <c r="D168" s="841"/>
      <c r="E168" s="862"/>
      <c r="F168" s="862"/>
      <c r="G168" s="862"/>
    </row>
    <row r="169" spans="1:7">
      <c r="A169" s="841" t="s">
        <v>1009</v>
      </c>
      <c r="B169" s="840" t="s">
        <v>989</v>
      </c>
      <c r="C169" s="841" t="s">
        <v>970</v>
      </c>
      <c r="D169" s="841" t="s">
        <v>741</v>
      </c>
      <c r="E169" s="862" t="s">
        <v>730</v>
      </c>
      <c r="F169" s="862" t="s">
        <v>730</v>
      </c>
      <c r="G169" s="862">
        <v>0</v>
      </c>
    </row>
    <row r="170" spans="1:7">
      <c r="A170" s="841" t="s">
        <v>1218</v>
      </c>
      <c r="B170" s="840" t="s">
        <v>991</v>
      </c>
      <c r="C170" s="841" t="s">
        <v>982</v>
      </c>
      <c r="D170" s="841" t="s">
        <v>741</v>
      </c>
      <c r="E170" s="862" t="s">
        <v>730</v>
      </c>
      <c r="F170" s="862" t="s">
        <v>730</v>
      </c>
      <c r="G170" s="862">
        <v>0</v>
      </c>
    </row>
    <row r="171" spans="1:7">
      <c r="A171" s="841" t="s">
        <v>1219</v>
      </c>
      <c r="B171" s="840" t="s">
        <v>993</v>
      </c>
      <c r="C171" s="841" t="s">
        <v>994</v>
      </c>
      <c r="D171" s="841" t="s">
        <v>741</v>
      </c>
      <c r="E171" s="862" t="s">
        <v>730</v>
      </c>
      <c r="F171" s="862" t="s">
        <v>730</v>
      </c>
      <c r="G171" s="862">
        <v>0</v>
      </c>
    </row>
    <row r="172" spans="1:7">
      <c r="A172" s="968" t="s">
        <v>995</v>
      </c>
      <c r="B172" s="968"/>
      <c r="C172" s="968"/>
      <c r="D172" s="841"/>
      <c r="E172" s="862"/>
      <c r="F172" s="862"/>
      <c r="G172" s="862"/>
    </row>
    <row r="173" spans="1:7">
      <c r="A173" s="841" t="s">
        <v>1220</v>
      </c>
      <c r="B173" s="840" t="s">
        <v>997</v>
      </c>
      <c r="C173" s="841" t="s">
        <v>970</v>
      </c>
      <c r="D173" s="841" t="s">
        <v>741</v>
      </c>
      <c r="E173" s="862" t="s">
        <v>730</v>
      </c>
      <c r="F173" s="862" t="s">
        <v>730</v>
      </c>
      <c r="G173" s="862">
        <v>0</v>
      </c>
    </row>
    <row r="174" spans="1:7">
      <c r="A174" s="841" t="s">
        <v>1221</v>
      </c>
      <c r="B174" s="840" t="s">
        <v>999</v>
      </c>
      <c r="C174" s="841" t="s">
        <v>982</v>
      </c>
      <c r="D174" s="841" t="s">
        <v>741</v>
      </c>
      <c r="E174" s="862" t="s">
        <v>730</v>
      </c>
      <c r="F174" s="862" t="s">
        <v>730</v>
      </c>
      <c r="G174" s="862">
        <v>0</v>
      </c>
    </row>
    <row r="175" spans="1:7">
      <c r="A175" s="841" t="s">
        <v>1223</v>
      </c>
      <c r="B175" s="840" t="s">
        <v>1001</v>
      </c>
      <c r="C175" s="841" t="s">
        <v>994</v>
      </c>
      <c r="D175" s="841" t="s">
        <v>741</v>
      </c>
      <c r="E175" s="862" t="s">
        <v>730</v>
      </c>
      <c r="F175" s="862" t="s">
        <v>730</v>
      </c>
      <c r="G175" s="862">
        <v>0</v>
      </c>
    </row>
    <row r="176" spans="1:7">
      <c r="A176" s="841" t="s">
        <v>1224</v>
      </c>
      <c r="B176" s="840" t="s">
        <v>1002</v>
      </c>
      <c r="C176" s="841" t="s">
        <v>1229</v>
      </c>
      <c r="D176" s="841" t="s">
        <v>741</v>
      </c>
      <c r="E176" s="862" t="s">
        <v>730</v>
      </c>
      <c r="F176" s="862" t="s">
        <v>730</v>
      </c>
      <c r="G176" s="862">
        <v>0</v>
      </c>
    </row>
    <row r="177" spans="1:7">
      <c r="A177" s="841" t="s">
        <v>1225</v>
      </c>
      <c r="B177" s="840" t="s">
        <v>1004</v>
      </c>
      <c r="C177" s="841" t="s">
        <v>1230</v>
      </c>
      <c r="D177" s="841" t="s">
        <v>741</v>
      </c>
      <c r="E177" s="862" t="s">
        <v>730</v>
      </c>
      <c r="F177" s="862" t="s">
        <v>730</v>
      </c>
      <c r="G177" s="862">
        <v>0</v>
      </c>
    </row>
    <row r="178" spans="1:7">
      <c r="A178" s="841" t="s">
        <v>1226</v>
      </c>
      <c r="B178" s="840" t="s">
        <v>1006</v>
      </c>
      <c r="C178" s="841" t="s">
        <v>1231</v>
      </c>
      <c r="D178" s="841" t="s">
        <v>741</v>
      </c>
      <c r="E178" s="862" t="s">
        <v>730</v>
      </c>
      <c r="F178" s="862" t="s">
        <v>730</v>
      </c>
      <c r="G178" s="862">
        <v>0</v>
      </c>
    </row>
    <row r="179" spans="1:7" ht="30">
      <c r="A179" s="841" t="s">
        <v>1227</v>
      </c>
      <c r="B179" s="840" t="s">
        <v>1008</v>
      </c>
      <c r="C179" s="841" t="s">
        <v>1232</v>
      </c>
      <c r="D179" s="841" t="s">
        <v>741</v>
      </c>
      <c r="E179" s="862" t="s">
        <v>730</v>
      </c>
      <c r="F179" s="862" t="s">
        <v>730</v>
      </c>
      <c r="G179" s="862">
        <v>0</v>
      </c>
    </row>
    <row r="180" spans="1:7">
      <c r="A180" s="843" t="s">
        <v>1228</v>
      </c>
      <c r="B180" s="842" t="s">
        <v>1010</v>
      </c>
      <c r="C180" s="843" t="s">
        <v>1011</v>
      </c>
      <c r="D180" s="843" t="s">
        <v>741</v>
      </c>
      <c r="E180" s="863" t="s">
        <v>730</v>
      </c>
      <c r="F180" s="863" t="s">
        <v>730</v>
      </c>
      <c r="G180" s="863">
        <v>19247880</v>
      </c>
    </row>
    <row r="181" spans="1:7" ht="15.75" thickBot="1">
      <c r="E181" s="864"/>
      <c r="F181" s="864"/>
      <c r="G181" s="864"/>
    </row>
    <row r="182" spans="1:7" ht="15.75" thickBot="1">
      <c r="C182" s="818" t="s">
        <v>1021</v>
      </c>
      <c r="D182" s="865"/>
      <c r="E182" s="866"/>
      <c r="F182" s="866"/>
      <c r="G182" s="867">
        <f>SUM(G180,G144,G76,G30)</f>
        <v>852230622</v>
      </c>
    </row>
  </sheetData>
  <mergeCells count="31">
    <mergeCell ref="A79:C79"/>
    <mergeCell ref="A4:C4"/>
    <mergeCell ref="A32:C32"/>
    <mergeCell ref="A33:C33"/>
    <mergeCell ref="A37:C37"/>
    <mergeCell ref="A41:C41"/>
    <mergeCell ref="A45:C45"/>
    <mergeCell ref="A49:C49"/>
    <mergeCell ref="A54:C54"/>
    <mergeCell ref="A57:C57"/>
    <mergeCell ref="A58:C58"/>
    <mergeCell ref="A67:C67"/>
    <mergeCell ref="A138:C138"/>
    <mergeCell ref="A88:C88"/>
    <mergeCell ref="A93:C93"/>
    <mergeCell ref="A102:C102"/>
    <mergeCell ref="A111:C111"/>
    <mergeCell ref="A114:C114"/>
    <mergeCell ref="A118:C118"/>
    <mergeCell ref="A122:C122"/>
    <mergeCell ref="A125:C125"/>
    <mergeCell ref="A130:C130"/>
    <mergeCell ref="A132:C132"/>
    <mergeCell ref="A135:C135"/>
    <mergeCell ref="A172:C172"/>
    <mergeCell ref="A140:C140"/>
    <mergeCell ref="A146:C146"/>
    <mergeCell ref="A157:C157"/>
    <mergeCell ref="A159:C159"/>
    <mergeCell ref="A163:C163"/>
    <mergeCell ref="A168:C168"/>
  </mergeCells>
  <pageMargins left="0.23622047244094491" right="0.23622047244094491" top="0.74803149606299213" bottom="0.55118110236220474" header="0.31496062992125984" footer="0.15748031496062992"/>
  <pageSetup scale="70" orientation="portrait" horizontalDpi="300" verticalDpi="300" r:id="rId1"/>
  <headerFooter alignWithMargins="0">
    <oddHeader>&amp;C&amp;"-,Félkövér"&amp;14 2018. évi állami támogatás jogcímenként&amp;R&amp;"-,Félkövér"&amp;14 13. melléklet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92D050"/>
  </sheetPr>
  <dimension ref="A1:U83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G13" sqref="G13"/>
    </sheetView>
  </sheetViews>
  <sheetFormatPr defaultColWidth="9.140625" defaultRowHeight="15.75"/>
  <cols>
    <col min="1" max="1" width="4.140625" style="757" customWidth="1"/>
    <col min="2" max="2" width="26.7109375" style="756" customWidth="1"/>
    <col min="3" max="4" width="10.28515625" style="756" bestFit="1" customWidth="1"/>
    <col min="5" max="5" width="10.140625" style="756" bestFit="1" customWidth="1"/>
    <col min="6" max="9" width="10.28515625" style="756" bestFit="1" customWidth="1"/>
    <col min="10" max="11" width="10.140625" style="756" bestFit="1" customWidth="1"/>
    <col min="12" max="13" width="10.28515625" style="756" bestFit="1" customWidth="1"/>
    <col min="14" max="14" width="10.140625" style="756" bestFit="1" customWidth="1"/>
    <col min="15" max="15" width="11.42578125" style="757" bestFit="1" customWidth="1"/>
    <col min="16" max="16" width="9.140625" style="756"/>
    <col min="17" max="17" width="17.7109375" style="756" customWidth="1"/>
    <col min="18" max="18" width="14.7109375" style="823" customWidth="1"/>
    <col min="19" max="19" width="9.140625" style="756" customWidth="1"/>
    <col min="20" max="21" width="14.7109375" style="756" customWidth="1"/>
    <col min="22" max="22" width="9.140625" style="756" customWidth="1"/>
    <col min="23" max="16384" width="9.140625" style="756"/>
  </cols>
  <sheetData>
    <row r="1" spans="1:21" ht="31.5" customHeight="1">
      <c r="A1" s="969" t="s">
        <v>1308</v>
      </c>
      <c r="B1" s="970"/>
      <c r="C1" s="970"/>
      <c r="D1" s="970"/>
      <c r="E1" s="970"/>
      <c r="F1" s="970"/>
      <c r="G1" s="970"/>
      <c r="H1" s="970"/>
      <c r="I1" s="970"/>
      <c r="J1" s="970"/>
      <c r="K1" s="970"/>
      <c r="L1" s="970"/>
      <c r="M1" s="970"/>
      <c r="N1" s="970"/>
      <c r="O1" s="970"/>
    </row>
    <row r="2" spans="1:21" ht="16.5" thickBot="1">
      <c r="O2" s="758" t="s">
        <v>1096</v>
      </c>
    </row>
    <row r="3" spans="1:21" s="757" customFormat="1" ht="26.1" customHeight="1" thickBot="1">
      <c r="A3" s="759" t="s">
        <v>330</v>
      </c>
      <c r="B3" s="760" t="s">
        <v>179</v>
      </c>
      <c r="C3" s="760" t="s">
        <v>640</v>
      </c>
      <c r="D3" s="760" t="s">
        <v>641</v>
      </c>
      <c r="E3" s="760" t="s">
        <v>642</v>
      </c>
      <c r="F3" s="760" t="s">
        <v>643</v>
      </c>
      <c r="G3" s="760" t="s">
        <v>644</v>
      </c>
      <c r="H3" s="760" t="s">
        <v>645</v>
      </c>
      <c r="I3" s="760" t="s">
        <v>646</v>
      </c>
      <c r="J3" s="760" t="s">
        <v>647</v>
      </c>
      <c r="K3" s="760" t="s">
        <v>648</v>
      </c>
      <c r="L3" s="760" t="s">
        <v>649</v>
      </c>
      <c r="M3" s="760" t="s">
        <v>650</v>
      </c>
      <c r="N3" s="760" t="s">
        <v>651</v>
      </c>
      <c r="O3" s="761" t="s">
        <v>319</v>
      </c>
      <c r="R3" s="823"/>
    </row>
    <row r="4" spans="1:21" s="763" customFormat="1" ht="15" customHeight="1" thickBot="1">
      <c r="A4" s="762" t="s">
        <v>19</v>
      </c>
      <c r="B4" s="971" t="s">
        <v>177</v>
      </c>
      <c r="C4" s="972"/>
      <c r="D4" s="972"/>
      <c r="E4" s="972"/>
      <c r="F4" s="972"/>
      <c r="G4" s="972"/>
      <c r="H4" s="972"/>
      <c r="I4" s="972"/>
      <c r="J4" s="972"/>
      <c r="K4" s="972"/>
      <c r="L4" s="972"/>
      <c r="M4" s="972"/>
      <c r="N4" s="972"/>
      <c r="O4" s="973"/>
      <c r="R4" s="823"/>
    </row>
    <row r="5" spans="1:21" s="763" customFormat="1" ht="23.25" thickBot="1">
      <c r="A5" s="764" t="s">
        <v>32</v>
      </c>
      <c r="B5" s="765" t="s">
        <v>652</v>
      </c>
      <c r="C5" s="766">
        <v>71019219</v>
      </c>
      <c r="D5" s="766">
        <v>71019219</v>
      </c>
      <c r="E5" s="766">
        <v>71019219</v>
      </c>
      <c r="F5" s="766">
        <v>71019219</v>
      </c>
      <c r="G5" s="766">
        <v>71019219</v>
      </c>
      <c r="H5" s="766">
        <v>71019219</v>
      </c>
      <c r="I5" s="766">
        <v>71019219</v>
      </c>
      <c r="J5" s="766">
        <v>71019219</v>
      </c>
      <c r="K5" s="766">
        <v>71019219</v>
      </c>
      <c r="L5" s="766">
        <v>71019219</v>
      </c>
      <c r="M5" s="766">
        <v>71019219</v>
      </c>
      <c r="N5" s="766">
        <v>71019213</v>
      </c>
      <c r="O5" s="767">
        <f t="shared" ref="O5:O27" si="0">SUM(C5:N5)</f>
        <v>852230622</v>
      </c>
      <c r="Q5" s="824">
        <f>R5-O5</f>
        <v>0</v>
      </c>
      <c r="R5" s="823">
        <f>'1.1.sz.mell.'!D5</f>
        <v>852230622</v>
      </c>
      <c r="T5" s="824">
        <f>R5/12</f>
        <v>71019218.5</v>
      </c>
      <c r="U5" s="824">
        <f>ROUND(T5,0)</f>
        <v>71019219</v>
      </c>
    </row>
    <row r="6" spans="1:21" s="772" customFormat="1" ht="23.25" thickBot="1">
      <c r="A6" s="768" t="s">
        <v>44</v>
      </c>
      <c r="B6" s="769" t="s">
        <v>653</v>
      </c>
      <c r="C6" s="770">
        <v>3698917</v>
      </c>
      <c r="D6" s="770">
        <v>3698917</v>
      </c>
      <c r="E6" s="770">
        <v>3698917</v>
      </c>
      <c r="F6" s="770">
        <v>3698917</v>
      </c>
      <c r="G6" s="770">
        <v>3698917</v>
      </c>
      <c r="H6" s="770">
        <v>3698917</v>
      </c>
      <c r="I6" s="770">
        <v>3698917</v>
      </c>
      <c r="J6" s="770">
        <v>3698917</v>
      </c>
      <c r="K6" s="770">
        <v>3698917</v>
      </c>
      <c r="L6" s="770">
        <v>3698917</v>
      </c>
      <c r="M6" s="770">
        <v>3698917</v>
      </c>
      <c r="N6" s="770">
        <v>3698913</v>
      </c>
      <c r="O6" s="771">
        <f t="shared" si="0"/>
        <v>44387000</v>
      </c>
      <c r="Q6" s="824">
        <f t="shared" ref="Q6:Q28" si="1">R6-O6</f>
        <v>0</v>
      </c>
      <c r="R6" s="56">
        <f>'1.1.sz.mell.'!D12</f>
        <v>44387000</v>
      </c>
      <c r="T6" s="824">
        <f t="shared" ref="T6:T28" si="2">R6/12</f>
        <v>3698916.6666666665</v>
      </c>
      <c r="U6" s="824">
        <f t="shared" ref="U6:U28" si="3">ROUND(T6,0)</f>
        <v>3698917</v>
      </c>
    </row>
    <row r="7" spans="1:21" s="772" customFormat="1" ht="22.5">
      <c r="A7" s="768" t="s">
        <v>156</v>
      </c>
      <c r="B7" s="773" t="s">
        <v>654</v>
      </c>
      <c r="C7" s="774"/>
      <c r="D7" s="774">
        <v>899000000</v>
      </c>
      <c r="E7" s="774">
        <v>29999999</v>
      </c>
      <c r="F7" s="774"/>
      <c r="G7" s="774">
        <v>650000000</v>
      </c>
      <c r="H7" s="774"/>
      <c r="I7" s="774"/>
      <c r="J7" s="774"/>
      <c r="K7" s="774">
        <v>384878000</v>
      </c>
      <c r="L7" s="774"/>
      <c r="M7" s="774"/>
      <c r="N7" s="774"/>
      <c r="O7" s="775">
        <f t="shared" si="0"/>
        <v>1963877999</v>
      </c>
      <c r="Q7" s="824">
        <f t="shared" si="1"/>
        <v>0</v>
      </c>
      <c r="R7" s="823">
        <f>'1.1.sz.mell.'!D18</f>
        <v>1963877999</v>
      </c>
      <c r="T7" s="824">
        <f t="shared" si="2"/>
        <v>163656499.91666666</v>
      </c>
      <c r="U7" s="824">
        <f t="shared" si="3"/>
        <v>163656500</v>
      </c>
    </row>
    <row r="8" spans="1:21" s="772" customFormat="1">
      <c r="A8" s="768" t="s">
        <v>58</v>
      </c>
      <c r="B8" s="773" t="s">
        <v>184</v>
      </c>
      <c r="C8" s="774">
        <v>12000000</v>
      </c>
      <c r="D8" s="774">
        <v>12000000</v>
      </c>
      <c r="E8" s="774">
        <v>180000000</v>
      </c>
      <c r="F8" s="774">
        <v>75000000</v>
      </c>
      <c r="G8" s="774">
        <v>15000000</v>
      </c>
      <c r="H8" s="774">
        <v>8000000</v>
      </c>
      <c r="I8" s="774">
        <v>8000000</v>
      </c>
      <c r="J8" s="774">
        <v>15000000</v>
      </c>
      <c r="K8" s="774">
        <v>180000000</v>
      </c>
      <c r="L8" s="774">
        <v>41000000</v>
      </c>
      <c r="M8" s="774">
        <v>14000000</v>
      </c>
      <c r="N8" s="774">
        <v>26800000</v>
      </c>
      <c r="O8" s="775">
        <f>SUM(C8:N8)</f>
        <v>586800000</v>
      </c>
      <c r="Q8" s="824">
        <f t="shared" si="1"/>
        <v>-0.40000009536743164</v>
      </c>
      <c r="R8" s="823">
        <f>'1.1.sz.mell.'!D24</f>
        <v>586799999.5999999</v>
      </c>
      <c r="T8" s="824">
        <f t="shared" si="2"/>
        <v>48899999.966666661</v>
      </c>
      <c r="U8" s="824">
        <f t="shared" si="3"/>
        <v>48900000</v>
      </c>
    </row>
    <row r="9" spans="1:21" s="772" customFormat="1" ht="14.1" customHeight="1">
      <c r="A9" s="768" t="s">
        <v>80</v>
      </c>
      <c r="B9" s="776" t="s">
        <v>379</v>
      </c>
      <c r="C9" s="770">
        <v>17459583</v>
      </c>
      <c r="D9" s="770">
        <v>17459583</v>
      </c>
      <c r="E9" s="770">
        <v>17459583</v>
      </c>
      <c r="F9" s="770">
        <v>17459583</v>
      </c>
      <c r="G9" s="770">
        <v>17459583</v>
      </c>
      <c r="H9" s="770">
        <v>17459583</v>
      </c>
      <c r="I9" s="770">
        <v>17459583</v>
      </c>
      <c r="J9" s="770">
        <v>17459583</v>
      </c>
      <c r="K9" s="770">
        <v>17459583</v>
      </c>
      <c r="L9" s="770">
        <v>17459583</v>
      </c>
      <c r="M9" s="770">
        <v>17459583</v>
      </c>
      <c r="N9" s="770">
        <v>17459587</v>
      </c>
      <c r="O9" s="775">
        <f t="shared" si="0"/>
        <v>209515000</v>
      </c>
      <c r="Q9" s="824">
        <f t="shared" si="1"/>
        <v>0</v>
      </c>
      <c r="R9" s="823">
        <f>'1.1.sz.mell.'!D32</f>
        <v>209515000</v>
      </c>
      <c r="T9" s="824">
        <f t="shared" si="2"/>
        <v>17459583.333333332</v>
      </c>
      <c r="U9" s="824">
        <f>ROUND(T9,0)</f>
        <v>17459583</v>
      </c>
    </row>
    <row r="10" spans="1:21" s="772" customFormat="1" ht="14.1" customHeight="1">
      <c r="A10" s="768" t="s">
        <v>163</v>
      </c>
      <c r="B10" s="776" t="s">
        <v>232</v>
      </c>
      <c r="C10" s="770"/>
      <c r="D10" s="770"/>
      <c r="E10" s="770"/>
      <c r="F10" s="770"/>
      <c r="G10" s="770">
        <v>22000000</v>
      </c>
      <c r="H10" s="770"/>
      <c r="I10" s="770"/>
      <c r="J10" s="770"/>
      <c r="K10" s="770"/>
      <c r="L10" s="770"/>
      <c r="M10" s="770"/>
      <c r="N10" s="770"/>
      <c r="O10" s="771">
        <f t="shared" si="0"/>
        <v>22000000</v>
      </c>
      <c r="Q10" s="824">
        <f t="shared" si="1"/>
        <v>0</v>
      </c>
      <c r="R10" s="823">
        <f>'1.1.sz.mell.'!D43</f>
        <v>22000000</v>
      </c>
      <c r="T10" s="824">
        <f t="shared" si="2"/>
        <v>1833333.3333333333</v>
      </c>
      <c r="U10" s="824">
        <f t="shared" si="3"/>
        <v>1833333</v>
      </c>
    </row>
    <row r="11" spans="1:21" s="772" customFormat="1" ht="14.1" customHeight="1">
      <c r="A11" s="768" t="s">
        <v>98</v>
      </c>
      <c r="B11" s="776" t="s">
        <v>185</v>
      </c>
      <c r="C11" s="770"/>
      <c r="D11" s="770"/>
      <c r="E11" s="770"/>
      <c r="F11" s="770"/>
      <c r="G11" s="770"/>
      <c r="H11" s="770"/>
      <c r="I11" s="770"/>
      <c r="J11" s="770"/>
      <c r="K11" s="770"/>
      <c r="L11" s="770"/>
      <c r="M11" s="770"/>
      <c r="N11" s="770"/>
      <c r="O11" s="771">
        <f t="shared" si="0"/>
        <v>0</v>
      </c>
      <c r="Q11" s="824">
        <f t="shared" si="1"/>
        <v>0</v>
      </c>
      <c r="R11" s="823"/>
      <c r="T11" s="824">
        <f t="shared" si="2"/>
        <v>0</v>
      </c>
      <c r="U11" s="824">
        <f t="shared" si="3"/>
        <v>0</v>
      </c>
    </row>
    <row r="12" spans="1:21" s="772" customFormat="1" ht="22.5">
      <c r="A12" s="768" t="s">
        <v>100</v>
      </c>
      <c r="B12" s="769" t="s">
        <v>279</v>
      </c>
      <c r="C12" s="770"/>
      <c r="D12" s="770"/>
      <c r="E12" s="770"/>
      <c r="F12" s="770"/>
      <c r="G12" s="770"/>
      <c r="H12" s="770"/>
      <c r="I12" s="770"/>
      <c r="J12" s="770"/>
      <c r="K12" s="770"/>
      <c r="L12" s="770"/>
      <c r="M12" s="770"/>
      <c r="N12" s="770"/>
      <c r="O12" s="771">
        <f t="shared" si="0"/>
        <v>0</v>
      </c>
      <c r="Q12" s="824">
        <f t="shared" si="1"/>
        <v>0</v>
      </c>
      <c r="R12" s="823"/>
      <c r="T12" s="824">
        <f t="shared" si="2"/>
        <v>0</v>
      </c>
      <c r="U12" s="824">
        <f t="shared" si="3"/>
        <v>0</v>
      </c>
    </row>
    <row r="13" spans="1:21" s="772" customFormat="1" ht="14.1" customHeight="1" thickBot="1">
      <c r="A13" s="806" t="s">
        <v>169</v>
      </c>
      <c r="B13" s="776" t="s">
        <v>380</v>
      </c>
      <c r="C13" s="770"/>
      <c r="D13" s="770"/>
      <c r="E13" s="770"/>
      <c r="F13" s="770"/>
      <c r="G13" s="770">
        <v>1702614858.3999999</v>
      </c>
      <c r="H13" s="770"/>
      <c r="I13" s="770"/>
      <c r="J13" s="770"/>
      <c r="K13" s="770"/>
      <c r="L13" s="770"/>
      <c r="M13" s="770"/>
      <c r="N13" s="770"/>
      <c r="O13" s="771">
        <f t="shared" si="0"/>
        <v>1702614858.3999999</v>
      </c>
      <c r="Q13" s="824">
        <f t="shared" si="1"/>
        <v>0</v>
      </c>
      <c r="R13" s="823">
        <f>'1.1.sz.mell.'!D72</f>
        <v>1702614858.3999999</v>
      </c>
      <c r="T13" s="824">
        <f t="shared" si="2"/>
        <v>141884571.53333333</v>
      </c>
      <c r="U13" s="824">
        <f t="shared" si="3"/>
        <v>141884572</v>
      </c>
    </row>
    <row r="14" spans="1:21" s="763" customFormat="1" ht="15.95" customHeight="1" thickBot="1">
      <c r="A14" s="807" t="s">
        <v>188</v>
      </c>
      <c r="B14" s="805" t="s">
        <v>655</v>
      </c>
      <c r="C14" s="778">
        <f t="shared" ref="C14:N14" si="4">SUM(C5:C13)</f>
        <v>104177719</v>
      </c>
      <c r="D14" s="778">
        <f t="shared" si="4"/>
        <v>1003177719</v>
      </c>
      <c r="E14" s="778">
        <f t="shared" si="4"/>
        <v>302177718</v>
      </c>
      <c r="F14" s="778">
        <f t="shared" si="4"/>
        <v>167177719</v>
      </c>
      <c r="G14" s="778">
        <f t="shared" si="4"/>
        <v>2481792577.3999996</v>
      </c>
      <c r="H14" s="778">
        <f t="shared" si="4"/>
        <v>100177719</v>
      </c>
      <c r="I14" s="778">
        <f t="shared" si="4"/>
        <v>100177719</v>
      </c>
      <c r="J14" s="778">
        <f t="shared" si="4"/>
        <v>107177719</v>
      </c>
      <c r="K14" s="778">
        <f t="shared" si="4"/>
        <v>657055719</v>
      </c>
      <c r="L14" s="778">
        <f t="shared" si="4"/>
        <v>133177719</v>
      </c>
      <c r="M14" s="778">
        <f t="shared" si="4"/>
        <v>106177719</v>
      </c>
      <c r="N14" s="778">
        <f t="shared" si="4"/>
        <v>118977713</v>
      </c>
      <c r="O14" s="779">
        <f>SUM(C14:N14)</f>
        <v>5381425479.3999996</v>
      </c>
      <c r="Q14" s="824">
        <f t="shared" si="1"/>
        <v>-0.39999961853027344</v>
      </c>
      <c r="R14" s="823">
        <f>SUM(R5:R13)</f>
        <v>5381425479</v>
      </c>
      <c r="T14" s="824">
        <f t="shared" si="2"/>
        <v>448452123.25</v>
      </c>
      <c r="U14" s="824">
        <f t="shared" si="3"/>
        <v>448452123</v>
      </c>
    </row>
    <row r="15" spans="1:21" s="763" customFormat="1" ht="15" customHeight="1" thickBot="1">
      <c r="A15" s="807" t="s">
        <v>189</v>
      </c>
      <c r="B15" s="972" t="s">
        <v>178</v>
      </c>
      <c r="C15" s="972"/>
      <c r="D15" s="972"/>
      <c r="E15" s="972"/>
      <c r="F15" s="972"/>
      <c r="G15" s="972"/>
      <c r="H15" s="972"/>
      <c r="I15" s="972"/>
      <c r="J15" s="972"/>
      <c r="K15" s="972"/>
      <c r="L15" s="972"/>
      <c r="M15" s="972"/>
      <c r="N15" s="972"/>
      <c r="O15" s="973"/>
      <c r="Q15" s="824">
        <f t="shared" si="1"/>
        <v>0</v>
      </c>
      <c r="R15" s="823"/>
      <c r="T15" s="824">
        <f t="shared" si="2"/>
        <v>0</v>
      </c>
      <c r="U15" s="824">
        <f t="shared" si="3"/>
        <v>0</v>
      </c>
    </row>
    <row r="16" spans="1:21" s="772" customFormat="1" ht="14.1" customHeight="1">
      <c r="A16" s="780" t="s">
        <v>190</v>
      </c>
      <c r="B16" s="781" t="s">
        <v>181</v>
      </c>
      <c r="C16" s="774">
        <v>54746833</v>
      </c>
      <c r="D16" s="774">
        <v>54746833</v>
      </c>
      <c r="E16" s="774">
        <v>54746833</v>
      </c>
      <c r="F16" s="774">
        <v>54746833</v>
      </c>
      <c r="G16" s="774">
        <v>54746833</v>
      </c>
      <c r="H16" s="774">
        <v>54746833</v>
      </c>
      <c r="I16" s="774">
        <v>54746833</v>
      </c>
      <c r="J16" s="774">
        <v>54746833</v>
      </c>
      <c r="K16" s="774">
        <v>54746833</v>
      </c>
      <c r="L16" s="774">
        <v>54746833</v>
      </c>
      <c r="M16" s="774">
        <v>54746833</v>
      </c>
      <c r="N16" s="774">
        <v>54746837</v>
      </c>
      <c r="O16" s="775">
        <f t="shared" si="0"/>
        <v>656962000</v>
      </c>
      <c r="Q16" s="824">
        <f t="shared" si="1"/>
        <v>0</v>
      </c>
      <c r="R16" s="823">
        <f>'1.1.sz.mell.'!D93</f>
        <v>656962000</v>
      </c>
      <c r="T16" s="824">
        <f>ROUND(R16/12,0)</f>
        <v>54746833</v>
      </c>
      <c r="U16" s="824">
        <f t="shared" si="3"/>
        <v>54746833</v>
      </c>
    </row>
    <row r="17" spans="1:21" s="772" customFormat="1" ht="27" customHeight="1">
      <c r="A17" s="768" t="s">
        <v>193</v>
      </c>
      <c r="B17" s="769" t="s">
        <v>145</v>
      </c>
      <c r="C17" s="770">
        <v>11649833</v>
      </c>
      <c r="D17" s="770">
        <v>11649833</v>
      </c>
      <c r="E17" s="770">
        <v>11649833</v>
      </c>
      <c r="F17" s="770">
        <v>11649833</v>
      </c>
      <c r="G17" s="770">
        <v>11649833</v>
      </c>
      <c r="H17" s="770">
        <v>11649833</v>
      </c>
      <c r="I17" s="770">
        <v>11649833</v>
      </c>
      <c r="J17" s="770">
        <v>11649833</v>
      </c>
      <c r="K17" s="770">
        <v>11649833</v>
      </c>
      <c r="L17" s="770">
        <v>11649833</v>
      </c>
      <c r="M17" s="770">
        <v>11649833</v>
      </c>
      <c r="N17" s="770">
        <v>11649837</v>
      </c>
      <c r="O17" s="771">
        <f t="shared" si="0"/>
        <v>139798000</v>
      </c>
      <c r="Q17" s="824">
        <f t="shared" si="1"/>
        <v>0</v>
      </c>
      <c r="R17" s="823">
        <f>'1.1.sz.mell.'!D94</f>
        <v>139798000</v>
      </c>
      <c r="T17" s="824">
        <f t="shared" ref="T17:T27" si="5">ROUND(R17/12,0)</f>
        <v>11649833</v>
      </c>
      <c r="U17" s="824">
        <f t="shared" si="3"/>
        <v>11649833</v>
      </c>
    </row>
    <row r="18" spans="1:21" s="772" customFormat="1" ht="14.1" customHeight="1">
      <c r="A18" s="768" t="s">
        <v>196</v>
      </c>
      <c r="B18" s="776" t="s">
        <v>146</v>
      </c>
      <c r="C18" s="770">
        <v>71125000</v>
      </c>
      <c r="D18" s="770">
        <v>71125000</v>
      </c>
      <c r="E18" s="770">
        <v>71125000</v>
      </c>
      <c r="F18" s="770">
        <v>71125000</v>
      </c>
      <c r="G18" s="770">
        <v>71125000</v>
      </c>
      <c r="H18" s="770">
        <v>71125000</v>
      </c>
      <c r="I18" s="770">
        <v>71125000</v>
      </c>
      <c r="J18" s="770">
        <v>71125000</v>
      </c>
      <c r="K18" s="770">
        <v>71125000</v>
      </c>
      <c r="L18" s="770">
        <v>71125000</v>
      </c>
      <c r="M18" s="770">
        <v>71125000</v>
      </c>
      <c r="N18" s="770">
        <v>71125000</v>
      </c>
      <c r="O18" s="771">
        <f t="shared" si="0"/>
        <v>853500000</v>
      </c>
      <c r="Q18" s="824">
        <f t="shared" si="1"/>
        <v>0</v>
      </c>
      <c r="R18" s="823">
        <f>'1.1.sz.mell.'!D95</f>
        <v>853500000</v>
      </c>
      <c r="T18" s="824">
        <f t="shared" si="5"/>
        <v>71125000</v>
      </c>
      <c r="U18" s="824">
        <f>ROUND(T18,0)</f>
        <v>71125000</v>
      </c>
    </row>
    <row r="19" spans="1:21" s="772" customFormat="1" ht="14.1" customHeight="1">
      <c r="A19" s="768" t="s">
        <v>199</v>
      </c>
      <c r="B19" s="776" t="s">
        <v>147</v>
      </c>
      <c r="C19" s="770">
        <v>1268250</v>
      </c>
      <c r="D19" s="770">
        <v>1268250</v>
      </c>
      <c r="E19" s="770">
        <v>1268250</v>
      </c>
      <c r="F19" s="770">
        <v>1268250</v>
      </c>
      <c r="G19" s="770">
        <v>1268250</v>
      </c>
      <c r="H19" s="770">
        <v>1268250</v>
      </c>
      <c r="I19" s="770">
        <v>1268250</v>
      </c>
      <c r="J19" s="770">
        <v>1268250</v>
      </c>
      <c r="K19" s="770">
        <v>1268250</v>
      </c>
      <c r="L19" s="770">
        <v>1268250</v>
      </c>
      <c r="M19" s="770">
        <v>1268250</v>
      </c>
      <c r="N19" s="770">
        <v>1268250</v>
      </c>
      <c r="O19" s="771">
        <f t="shared" si="0"/>
        <v>15219000</v>
      </c>
      <c r="Q19" s="824">
        <f t="shared" si="1"/>
        <v>0</v>
      </c>
      <c r="R19" s="823">
        <f>'1.1.sz.mell.'!D96</f>
        <v>15219000</v>
      </c>
      <c r="T19" s="824">
        <f t="shared" si="5"/>
        <v>1268250</v>
      </c>
      <c r="U19" s="824">
        <f t="shared" si="3"/>
        <v>1268250</v>
      </c>
    </row>
    <row r="20" spans="1:21" s="772" customFormat="1" ht="14.1" customHeight="1">
      <c r="A20" s="768" t="s">
        <v>202</v>
      </c>
      <c r="B20" s="776" t="s">
        <v>149</v>
      </c>
      <c r="C20" s="770">
        <v>21596588</v>
      </c>
      <c r="D20" s="770">
        <v>21596588</v>
      </c>
      <c r="E20" s="770">
        <v>21596588</v>
      </c>
      <c r="F20" s="770">
        <v>21596588</v>
      </c>
      <c r="G20" s="770">
        <v>21596588</v>
      </c>
      <c r="H20" s="770">
        <v>21596588</v>
      </c>
      <c r="I20" s="770">
        <v>21596588</v>
      </c>
      <c r="J20" s="770">
        <v>21596588</v>
      </c>
      <c r="K20" s="770">
        <v>21596588</v>
      </c>
      <c r="L20" s="770">
        <v>21596588</v>
      </c>
      <c r="M20" s="770">
        <v>21596588</v>
      </c>
      <c r="N20" s="770">
        <v>21596588</v>
      </c>
      <c r="O20" s="771">
        <f t="shared" si="0"/>
        <v>259159056</v>
      </c>
      <c r="Q20" s="824">
        <f t="shared" si="1"/>
        <v>0</v>
      </c>
      <c r="R20" s="823">
        <f>'1.1.sz.mell.'!D97</f>
        <v>259159056</v>
      </c>
      <c r="T20" s="824">
        <f t="shared" si="5"/>
        <v>21596588</v>
      </c>
      <c r="U20" s="824">
        <f t="shared" si="3"/>
        <v>21596588</v>
      </c>
    </row>
    <row r="21" spans="1:21" s="772" customFormat="1" ht="14.1" customHeight="1">
      <c r="A21" s="768" t="s">
        <v>205</v>
      </c>
      <c r="B21" s="776" t="s">
        <v>150</v>
      </c>
      <c r="C21" s="770">
        <v>171150833</v>
      </c>
      <c r="D21" s="770">
        <v>171150833</v>
      </c>
      <c r="E21" s="770">
        <v>171150833</v>
      </c>
      <c r="F21" s="770">
        <v>171150833</v>
      </c>
      <c r="G21" s="770">
        <v>171150833</v>
      </c>
      <c r="H21" s="770">
        <v>171150833</v>
      </c>
      <c r="I21" s="770">
        <v>171150833</v>
      </c>
      <c r="J21" s="770">
        <v>171150833</v>
      </c>
      <c r="K21" s="770">
        <v>171150833</v>
      </c>
      <c r="L21" s="770">
        <v>171150833</v>
      </c>
      <c r="M21" s="770">
        <v>171150833</v>
      </c>
      <c r="N21" s="770">
        <v>171150837</v>
      </c>
      <c r="O21" s="771">
        <f t="shared" si="0"/>
        <v>2053810000</v>
      </c>
      <c r="Q21" s="824">
        <f t="shared" si="1"/>
        <v>0</v>
      </c>
      <c r="R21" s="823">
        <f>'1.1.sz.mell.'!D103</f>
        <v>2053810000</v>
      </c>
      <c r="T21" s="824">
        <f t="shared" si="5"/>
        <v>171150833</v>
      </c>
      <c r="U21" s="824">
        <f t="shared" si="3"/>
        <v>171150833</v>
      </c>
    </row>
    <row r="22" spans="1:21" s="772" customFormat="1">
      <c r="A22" s="768" t="s">
        <v>208</v>
      </c>
      <c r="B22" s="769" t="s">
        <v>152</v>
      </c>
      <c r="C22" s="770">
        <v>86771583</v>
      </c>
      <c r="D22" s="770">
        <v>86771583</v>
      </c>
      <c r="E22" s="770">
        <v>86771583</v>
      </c>
      <c r="F22" s="770">
        <v>86771583</v>
      </c>
      <c r="G22" s="770">
        <v>86771583</v>
      </c>
      <c r="H22" s="770">
        <v>86771583</v>
      </c>
      <c r="I22" s="770">
        <v>86771583</v>
      </c>
      <c r="J22" s="770">
        <v>86771583</v>
      </c>
      <c r="K22" s="770">
        <v>86771583</v>
      </c>
      <c r="L22" s="770">
        <v>86771583</v>
      </c>
      <c r="M22" s="770">
        <v>86771583</v>
      </c>
      <c r="N22" s="770">
        <v>86771587</v>
      </c>
      <c r="O22" s="771">
        <f t="shared" si="0"/>
        <v>1041259000</v>
      </c>
      <c r="Q22" s="824">
        <f t="shared" si="1"/>
        <v>0</v>
      </c>
      <c r="R22" s="823">
        <f>'1.1.sz.mell.'!D105</f>
        <v>1041259000</v>
      </c>
      <c r="T22" s="824">
        <f t="shared" si="5"/>
        <v>86771583</v>
      </c>
      <c r="U22" s="824">
        <f t="shared" si="3"/>
        <v>86771583</v>
      </c>
    </row>
    <row r="23" spans="1:21" s="772" customFormat="1" ht="14.1" customHeight="1">
      <c r="A23" s="768" t="s">
        <v>211</v>
      </c>
      <c r="B23" s="776" t="s">
        <v>154</v>
      </c>
      <c r="C23" s="770"/>
      <c r="D23" s="770"/>
      <c r="E23" s="770">
        <v>4000000</v>
      </c>
      <c r="F23" s="770"/>
      <c r="G23" s="770"/>
      <c r="H23" s="770"/>
      <c r="I23" s="770"/>
      <c r="J23" s="770"/>
      <c r="K23" s="770"/>
      <c r="L23" s="770"/>
      <c r="M23" s="770"/>
      <c r="N23" s="770"/>
      <c r="O23" s="771">
        <f t="shared" si="0"/>
        <v>4000000</v>
      </c>
      <c r="Q23" s="824">
        <f t="shared" si="1"/>
        <v>0</v>
      </c>
      <c r="R23" s="823">
        <f>'1.1.sz.mell.'!D107</f>
        <v>4000000</v>
      </c>
      <c r="T23" s="824">
        <f t="shared" si="5"/>
        <v>333333</v>
      </c>
      <c r="U23" s="824">
        <f t="shared" si="3"/>
        <v>333333</v>
      </c>
    </row>
    <row r="24" spans="1:21" s="772" customFormat="1" ht="14.1" customHeight="1">
      <c r="A24" s="768" t="s">
        <v>214</v>
      </c>
      <c r="B24" s="776" t="s">
        <v>187</v>
      </c>
      <c r="C24" s="770"/>
      <c r="D24" s="770"/>
      <c r="E24" s="770"/>
      <c r="F24" s="770"/>
      <c r="G24" s="770"/>
      <c r="H24" s="770">
        <v>317043172</v>
      </c>
      <c r="I24" s="770"/>
      <c r="J24" s="770"/>
      <c r="K24" s="770"/>
      <c r="L24" s="770"/>
      <c r="M24" s="770"/>
      <c r="N24" s="770"/>
      <c r="O24" s="771">
        <f t="shared" si="0"/>
        <v>317043172</v>
      </c>
      <c r="Q24" s="824">
        <f t="shared" si="1"/>
        <v>0</v>
      </c>
      <c r="R24" s="823">
        <f>'1.1.sz.mell.'!D98</f>
        <v>317043172</v>
      </c>
      <c r="T24" s="824">
        <f t="shared" si="5"/>
        <v>26420264</v>
      </c>
      <c r="U24" s="824">
        <f t="shared" si="3"/>
        <v>26420264</v>
      </c>
    </row>
    <row r="25" spans="1:21" s="772" customFormat="1" ht="14.1" customHeight="1">
      <c r="A25" s="768" t="s">
        <v>216</v>
      </c>
      <c r="B25" s="776" t="s">
        <v>656</v>
      </c>
      <c r="C25" s="770"/>
      <c r="D25" s="770"/>
      <c r="E25" s="770"/>
      <c r="F25" s="770"/>
      <c r="G25" s="770"/>
      <c r="H25" s="770"/>
      <c r="I25" s="770"/>
      <c r="J25" s="770"/>
      <c r="K25" s="770"/>
      <c r="L25" s="770"/>
      <c r="M25" s="770"/>
      <c r="N25" s="770"/>
      <c r="O25" s="771">
        <f t="shared" si="0"/>
        <v>0</v>
      </c>
      <c r="Q25" s="824">
        <f t="shared" si="1"/>
        <v>0</v>
      </c>
      <c r="R25" s="823"/>
      <c r="T25" s="824">
        <f t="shared" si="5"/>
        <v>0</v>
      </c>
      <c r="U25" s="824">
        <f t="shared" si="3"/>
        <v>0</v>
      </c>
    </row>
    <row r="26" spans="1:21" s="772" customFormat="1" ht="14.1" customHeight="1" thickBot="1">
      <c r="A26" s="806" t="s">
        <v>219</v>
      </c>
      <c r="B26" s="776" t="s">
        <v>381</v>
      </c>
      <c r="C26" s="770">
        <v>30030251</v>
      </c>
      <c r="D26" s="770"/>
      <c r="E26" s="770">
        <v>2661250</v>
      </c>
      <c r="F26" s="770"/>
      <c r="G26" s="770"/>
      <c r="H26" s="770">
        <v>2661250</v>
      </c>
      <c r="I26" s="770"/>
      <c r="J26" s="770"/>
      <c r="K26" s="770">
        <v>2661250</v>
      </c>
      <c r="L26" s="770"/>
      <c r="M26" s="770"/>
      <c r="N26" s="770">
        <v>2661250</v>
      </c>
      <c r="O26" s="771">
        <f t="shared" si="0"/>
        <v>40675251</v>
      </c>
      <c r="Q26" s="824">
        <f t="shared" si="1"/>
        <v>0</v>
      </c>
      <c r="R26" s="823">
        <f>'1.1.sz.mell.'!D134</f>
        <v>40675251</v>
      </c>
      <c r="T26" s="824">
        <f t="shared" si="5"/>
        <v>3389604</v>
      </c>
      <c r="U26" s="824">
        <f t="shared" si="3"/>
        <v>3389604</v>
      </c>
    </row>
    <row r="27" spans="1:21" s="763" customFormat="1" ht="15.95" customHeight="1" thickBot="1">
      <c r="A27" s="809" t="s">
        <v>222</v>
      </c>
      <c r="B27" s="805" t="s">
        <v>657</v>
      </c>
      <c r="C27" s="778">
        <f t="shared" ref="C27:N27" si="6">SUM(C16:C26)</f>
        <v>448339171</v>
      </c>
      <c r="D27" s="778">
        <f t="shared" si="6"/>
        <v>418308920</v>
      </c>
      <c r="E27" s="778">
        <f t="shared" si="6"/>
        <v>424970170</v>
      </c>
      <c r="F27" s="778">
        <f t="shared" si="6"/>
        <v>418308920</v>
      </c>
      <c r="G27" s="778">
        <f t="shared" si="6"/>
        <v>418308920</v>
      </c>
      <c r="H27" s="778">
        <f t="shared" si="6"/>
        <v>738013342</v>
      </c>
      <c r="I27" s="778">
        <f t="shared" si="6"/>
        <v>418308920</v>
      </c>
      <c r="J27" s="778">
        <f t="shared" si="6"/>
        <v>418308920</v>
      </c>
      <c r="K27" s="778">
        <f t="shared" si="6"/>
        <v>420970170</v>
      </c>
      <c r="L27" s="778">
        <f t="shared" si="6"/>
        <v>418308920</v>
      </c>
      <c r="M27" s="778">
        <f t="shared" si="6"/>
        <v>418308920</v>
      </c>
      <c r="N27" s="778">
        <f t="shared" si="6"/>
        <v>420970186</v>
      </c>
      <c r="O27" s="779">
        <f t="shared" si="0"/>
        <v>5381425479</v>
      </c>
      <c r="Q27" s="824">
        <f t="shared" si="1"/>
        <v>-5381425479</v>
      </c>
      <c r="R27" s="823"/>
      <c r="T27" s="824">
        <f t="shared" si="5"/>
        <v>0</v>
      </c>
      <c r="U27" s="824">
        <f t="shared" si="3"/>
        <v>0</v>
      </c>
    </row>
    <row r="28" spans="1:21" ht="16.5" thickBot="1">
      <c r="A28" s="810" t="s">
        <v>225</v>
      </c>
      <c r="B28" s="808" t="s">
        <v>658</v>
      </c>
      <c r="C28" s="784">
        <f t="shared" ref="C28:O28" si="7">C14-C27</f>
        <v>-344161452</v>
      </c>
      <c r="D28" s="784">
        <f t="shared" si="7"/>
        <v>584868799</v>
      </c>
      <c r="E28" s="784">
        <f t="shared" si="7"/>
        <v>-122792452</v>
      </c>
      <c r="F28" s="784">
        <f t="shared" si="7"/>
        <v>-251131201</v>
      </c>
      <c r="G28" s="784">
        <f t="shared" si="7"/>
        <v>2063483657.3999996</v>
      </c>
      <c r="H28" s="784">
        <f t="shared" si="7"/>
        <v>-637835623</v>
      </c>
      <c r="I28" s="784">
        <f t="shared" si="7"/>
        <v>-318131201</v>
      </c>
      <c r="J28" s="784">
        <f t="shared" si="7"/>
        <v>-311131201</v>
      </c>
      <c r="K28" s="784">
        <f t="shared" si="7"/>
        <v>236085549</v>
      </c>
      <c r="L28" s="784">
        <f t="shared" si="7"/>
        <v>-285131201</v>
      </c>
      <c r="M28" s="784">
        <f t="shared" si="7"/>
        <v>-312131201</v>
      </c>
      <c r="N28" s="784">
        <f t="shared" si="7"/>
        <v>-301992473</v>
      </c>
      <c r="O28" s="785">
        <f t="shared" si="7"/>
        <v>0.39999961853027344</v>
      </c>
      <c r="Q28" s="824">
        <f t="shared" si="1"/>
        <v>5381425478.6000004</v>
      </c>
      <c r="R28" s="823">
        <f>SUM(R16:R26)</f>
        <v>5381425479</v>
      </c>
      <c r="T28" s="824">
        <f t="shared" si="2"/>
        <v>448452123.25</v>
      </c>
      <c r="U28" s="824">
        <f t="shared" si="3"/>
        <v>448452123</v>
      </c>
    </row>
    <row r="29" spans="1:21">
      <c r="A29" s="786"/>
    </row>
    <row r="30" spans="1:21">
      <c r="B30" s="787"/>
      <c r="C30" s="788"/>
      <c r="D30" s="788"/>
      <c r="O30" s="756"/>
    </row>
    <row r="31" spans="1:21">
      <c r="O31" s="756"/>
    </row>
    <row r="32" spans="1:21">
      <c r="O32" s="756"/>
    </row>
    <row r="33" spans="15:15">
      <c r="O33" s="756"/>
    </row>
    <row r="34" spans="15:15">
      <c r="O34" s="756"/>
    </row>
    <row r="35" spans="15:15">
      <c r="O35" s="756"/>
    </row>
    <row r="36" spans="15:15">
      <c r="O36" s="756"/>
    </row>
    <row r="37" spans="15:15">
      <c r="O37" s="756"/>
    </row>
    <row r="38" spans="15:15">
      <c r="O38" s="756"/>
    </row>
    <row r="39" spans="15:15">
      <c r="O39" s="756"/>
    </row>
    <row r="40" spans="15:15">
      <c r="O40" s="756"/>
    </row>
    <row r="41" spans="15:15">
      <c r="O41" s="756"/>
    </row>
    <row r="42" spans="15:15">
      <c r="O42" s="756"/>
    </row>
    <row r="43" spans="15:15">
      <c r="O43" s="756"/>
    </row>
    <row r="44" spans="15:15">
      <c r="O44" s="756"/>
    </row>
    <row r="45" spans="15:15">
      <c r="O45" s="756"/>
    </row>
    <row r="46" spans="15:15">
      <c r="O46" s="756"/>
    </row>
    <row r="47" spans="15:15">
      <c r="O47" s="756"/>
    </row>
    <row r="48" spans="15:15">
      <c r="O48" s="756"/>
    </row>
    <row r="49" spans="15:15">
      <c r="O49" s="756"/>
    </row>
    <row r="50" spans="15:15">
      <c r="O50" s="756"/>
    </row>
    <row r="51" spans="15:15">
      <c r="O51" s="756"/>
    </row>
    <row r="52" spans="15:15">
      <c r="O52" s="756"/>
    </row>
    <row r="53" spans="15:15">
      <c r="O53" s="756"/>
    </row>
    <row r="54" spans="15:15">
      <c r="O54" s="756"/>
    </row>
    <row r="55" spans="15:15">
      <c r="O55" s="756"/>
    </row>
    <row r="56" spans="15:15">
      <c r="O56" s="756"/>
    </row>
    <row r="57" spans="15:15">
      <c r="O57" s="756"/>
    </row>
    <row r="58" spans="15:15">
      <c r="O58" s="756"/>
    </row>
    <row r="59" spans="15:15">
      <c r="O59" s="756"/>
    </row>
    <row r="60" spans="15:15">
      <c r="O60" s="756"/>
    </row>
    <row r="61" spans="15:15">
      <c r="O61" s="756"/>
    </row>
    <row r="62" spans="15:15">
      <c r="O62" s="756"/>
    </row>
    <row r="63" spans="15:15">
      <c r="O63" s="756"/>
    </row>
    <row r="64" spans="15:15">
      <c r="O64" s="756"/>
    </row>
    <row r="65" spans="15:15">
      <c r="O65" s="756"/>
    </row>
    <row r="66" spans="15:15">
      <c r="O66" s="756"/>
    </row>
    <row r="67" spans="15:15">
      <c r="O67" s="756"/>
    </row>
    <row r="68" spans="15:15">
      <c r="O68" s="756"/>
    </row>
    <row r="69" spans="15:15">
      <c r="O69" s="756"/>
    </row>
    <row r="70" spans="15:15">
      <c r="O70" s="756"/>
    </row>
    <row r="71" spans="15:15">
      <c r="O71" s="756"/>
    </row>
    <row r="72" spans="15:15">
      <c r="O72" s="756"/>
    </row>
    <row r="73" spans="15:15">
      <c r="O73" s="756"/>
    </row>
    <row r="74" spans="15:15">
      <c r="O74" s="756"/>
    </row>
    <row r="75" spans="15:15">
      <c r="O75" s="756"/>
    </row>
    <row r="76" spans="15:15">
      <c r="O76" s="756"/>
    </row>
    <row r="77" spans="15:15">
      <c r="O77" s="756"/>
    </row>
    <row r="78" spans="15:15">
      <c r="O78" s="756"/>
    </row>
    <row r="79" spans="15:15">
      <c r="O79" s="756"/>
    </row>
    <row r="80" spans="15:15">
      <c r="O80" s="756"/>
    </row>
    <row r="81" spans="15:15">
      <c r="O81" s="756"/>
    </row>
    <row r="82" spans="15:15">
      <c r="O82" s="756"/>
    </row>
    <row r="83" spans="15:15">
      <c r="O83" s="756"/>
    </row>
  </sheetData>
  <mergeCells count="3">
    <mergeCell ref="A1:O1"/>
    <mergeCell ref="B4:O4"/>
    <mergeCell ref="B15:O15"/>
  </mergeCells>
  <printOptions horizontalCentered="1"/>
  <pageMargins left="0.19685039370078741" right="0.19685039370078741" top="1.0629921259842521" bottom="0.98425196850393704" header="0.78740157480314965" footer="0.78740157480314965"/>
  <pageSetup paperSize="9" scale="88" orientation="landscape" r:id="rId1"/>
  <headerFooter alignWithMargins="0">
    <oddHeader>&amp;R&amp;"Times New Roman CE,Félkövér dőlt" 14. melléklet</oddHeader>
  </headerFooter>
  <colBreaks count="1" manualBreakCount="1">
    <brk id="1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E11" sqref="E11"/>
    </sheetView>
  </sheetViews>
  <sheetFormatPr defaultColWidth="9.140625" defaultRowHeight="12.75"/>
  <cols>
    <col min="1" max="1" width="5.85546875" style="384" customWidth="1"/>
    <col min="2" max="2" width="42.5703125" style="377" customWidth="1"/>
    <col min="3" max="4" width="12.42578125" style="377" customWidth="1"/>
    <col min="5" max="5" width="11" style="377" customWidth="1"/>
    <col min="6" max="6" width="11.85546875" style="377" customWidth="1"/>
    <col min="7" max="7" width="13.28515625" style="377" customWidth="1"/>
    <col min="8" max="8" width="14.42578125" style="377" customWidth="1"/>
    <col min="9" max="16384" width="9.140625" style="377"/>
  </cols>
  <sheetData>
    <row r="1" spans="1:8" s="335" customFormat="1" ht="15.75" thickBot="1">
      <c r="A1" s="334"/>
      <c r="H1" s="336" t="s">
        <v>1096</v>
      </c>
    </row>
    <row r="2" spans="1:8" s="361" customFormat="1" ht="26.25" customHeight="1">
      <c r="A2" s="974" t="s">
        <v>16</v>
      </c>
      <c r="B2" s="976" t="s">
        <v>382</v>
      </c>
      <c r="C2" s="974" t="s">
        <v>383</v>
      </c>
      <c r="D2" s="974" t="s">
        <v>384</v>
      </c>
      <c r="E2" s="358" t="s">
        <v>385</v>
      </c>
      <c r="F2" s="359"/>
      <c r="G2" s="359"/>
      <c r="H2" s="360"/>
    </row>
    <row r="3" spans="1:8" s="364" customFormat="1" ht="32.25" customHeight="1" thickBot="1">
      <c r="A3" s="975"/>
      <c r="B3" s="977"/>
      <c r="C3" s="977"/>
      <c r="D3" s="975"/>
      <c r="E3" s="362" t="s">
        <v>1020</v>
      </c>
      <c r="F3" s="362" t="s">
        <v>1233</v>
      </c>
      <c r="G3" s="362" t="s">
        <v>1335</v>
      </c>
      <c r="H3" s="363" t="s">
        <v>1336</v>
      </c>
    </row>
    <row r="4" spans="1:8" s="369" customFormat="1" ht="12.95" customHeight="1" thickBot="1">
      <c r="A4" s="365">
        <v>1</v>
      </c>
      <c r="B4" s="366">
        <v>2</v>
      </c>
      <c r="C4" s="366">
        <v>3</v>
      </c>
      <c r="D4" s="367">
        <v>4</v>
      </c>
      <c r="E4" s="365">
        <v>5</v>
      </c>
      <c r="F4" s="367">
        <v>6</v>
      </c>
      <c r="G4" s="367">
        <v>7</v>
      </c>
      <c r="H4" s="368">
        <v>8</v>
      </c>
    </row>
    <row r="5" spans="1:8" ht="20.100000000000001" customHeight="1" thickBot="1">
      <c r="A5" s="370" t="s">
        <v>19</v>
      </c>
      <c r="B5" s="371" t="s">
        <v>386</v>
      </c>
      <c r="C5" s="372"/>
      <c r="D5" s="373" t="s">
        <v>1242</v>
      </c>
      <c r="E5" s="374">
        <f>SUM(E6:E9)</f>
        <v>61080000</v>
      </c>
      <c r="F5" s="375">
        <f>SUM(F6:F9)</f>
        <v>0</v>
      </c>
      <c r="G5" s="375">
        <f>SUM(G6:G9)</f>
        <v>0</v>
      </c>
      <c r="H5" s="376">
        <f>SUM(H6:H9)</f>
        <v>0</v>
      </c>
    </row>
    <row r="6" spans="1:8" ht="20.100000000000001" customHeight="1">
      <c r="A6" s="378" t="s">
        <v>32</v>
      </c>
      <c r="B6" s="306" t="s">
        <v>625</v>
      </c>
      <c r="C6" s="379"/>
      <c r="D6" s="380"/>
      <c r="E6" s="309">
        <v>1280000</v>
      </c>
      <c r="F6" s="310"/>
      <c r="G6" s="310"/>
      <c r="H6" s="311"/>
    </row>
    <row r="7" spans="1:8" ht="25.5">
      <c r="A7" s="378" t="s">
        <v>44</v>
      </c>
      <c r="B7" s="306" t="s">
        <v>13</v>
      </c>
      <c r="C7" s="379" t="s">
        <v>1236</v>
      </c>
      <c r="D7" s="380"/>
      <c r="E7" s="309">
        <v>59800000</v>
      </c>
      <c r="F7" s="310"/>
      <c r="G7" s="310"/>
      <c r="H7" s="311"/>
    </row>
    <row r="8" spans="1:8">
      <c r="A8" s="378" t="s">
        <v>156</v>
      </c>
      <c r="B8" s="306"/>
      <c r="C8" s="379"/>
      <c r="D8" s="380"/>
      <c r="E8" s="309"/>
      <c r="F8" s="310"/>
      <c r="G8" s="310"/>
      <c r="H8" s="311"/>
    </row>
    <row r="9" spans="1:8" ht="20.100000000000001" customHeight="1" thickBot="1">
      <c r="A9" s="378" t="s">
        <v>58</v>
      </c>
      <c r="B9" s="306" t="s">
        <v>352</v>
      </c>
      <c r="C9" s="379"/>
      <c r="D9" s="380"/>
      <c r="E9" s="309"/>
      <c r="F9" s="310"/>
      <c r="G9" s="310"/>
      <c r="H9" s="311"/>
    </row>
    <row r="10" spans="1:8" ht="20.100000000000001" customHeight="1" thickBot="1">
      <c r="A10" s="370" t="s">
        <v>80</v>
      </c>
      <c r="B10" s="371" t="s">
        <v>387</v>
      </c>
      <c r="C10" s="372"/>
      <c r="D10" s="373"/>
      <c r="E10" s="374">
        <f>SUM(E11:E14)</f>
        <v>421080</v>
      </c>
      <c r="F10" s="375">
        <f>SUM(F11:F14)</f>
        <v>0</v>
      </c>
      <c r="G10" s="375">
        <f>SUM(G11:G14)</f>
        <v>0</v>
      </c>
      <c r="H10" s="376">
        <f>SUM(H11:H14)</f>
        <v>0</v>
      </c>
    </row>
    <row r="11" spans="1:8" ht="20.100000000000001" customHeight="1">
      <c r="A11" s="378" t="s">
        <v>163</v>
      </c>
      <c r="B11" s="306" t="s">
        <v>388</v>
      </c>
      <c r="C11" s="379"/>
      <c r="D11" s="380" t="s">
        <v>1242</v>
      </c>
      <c r="E11" s="309">
        <v>421080</v>
      </c>
      <c r="F11" s="310"/>
      <c r="G11" s="310"/>
      <c r="H11" s="311"/>
    </row>
    <row r="12" spans="1:8" ht="20.100000000000001" customHeight="1">
      <c r="A12" s="378" t="s">
        <v>98</v>
      </c>
      <c r="B12" s="306" t="s">
        <v>352</v>
      </c>
      <c r="C12" s="379"/>
      <c r="D12" s="380"/>
      <c r="E12" s="309"/>
      <c r="F12" s="310"/>
      <c r="G12" s="310"/>
      <c r="H12" s="311"/>
    </row>
    <row r="13" spans="1:8" ht="20.100000000000001" customHeight="1">
      <c r="A13" s="378" t="s">
        <v>100</v>
      </c>
      <c r="B13" s="306" t="s">
        <v>352</v>
      </c>
      <c r="C13" s="379"/>
      <c r="D13" s="380"/>
      <c r="E13" s="309"/>
      <c r="F13" s="310"/>
      <c r="G13" s="310"/>
      <c r="H13" s="311"/>
    </row>
    <row r="14" spans="1:8" ht="20.100000000000001" customHeight="1" thickBot="1">
      <c r="A14" s="378" t="s">
        <v>169</v>
      </c>
      <c r="B14" s="306" t="s">
        <v>352</v>
      </c>
      <c r="C14" s="379"/>
      <c r="D14" s="380"/>
      <c r="E14" s="309"/>
      <c r="F14" s="310"/>
      <c r="G14" s="310"/>
      <c r="H14" s="311"/>
    </row>
    <row r="15" spans="1:8" ht="20.100000000000001" customHeight="1" thickBot="1">
      <c r="A15" s="370" t="s">
        <v>188</v>
      </c>
      <c r="B15" s="381" t="s">
        <v>389</v>
      </c>
      <c r="C15" s="382"/>
      <c r="D15" s="383"/>
      <c r="E15" s="374">
        <f>E5+E10</f>
        <v>61501080</v>
      </c>
      <c r="F15" s="375">
        <f>F5+F10</f>
        <v>0</v>
      </c>
      <c r="G15" s="375">
        <f>G5+G10</f>
        <v>0</v>
      </c>
      <c r="H15" s="376">
        <f>H5+H10</f>
        <v>0</v>
      </c>
    </row>
    <row r="16" spans="1:8" ht="20.100000000000001" customHeight="1"/>
  </sheetData>
  <mergeCells count="4">
    <mergeCell ref="A2:A3"/>
    <mergeCell ref="B2:B3"/>
    <mergeCell ref="C2:C3"/>
    <mergeCell ref="D2:D3"/>
  </mergeCells>
  <phoneticPr fontId="36" type="noConversion"/>
  <printOptions horizontalCentered="1"/>
  <pageMargins left="0.78740157480314965" right="0.78740157480314965" top="1.3779527559055118" bottom="0.98425196850393704" header="0.78740157480314965" footer="0.78740157480314965"/>
  <pageSetup paperSize="9" scale="95" orientation="landscape" horizontalDpi="300" verticalDpi="300" r:id="rId1"/>
  <headerFooter alignWithMargins="0">
    <oddHeader>&amp;C&amp;"Times New Roman CE,Félkövér"&amp;12Az önkormányzat által nyújtott hitel és kölcsön alakulása lejárat és eszközök szerinti bontásban&amp;R&amp;"Times New Roman CE,Félkövér dőlt" 15.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I143"/>
  <sheetViews>
    <sheetView view="pageBreakPreview" topLeftCell="A85" zoomScale="130" zoomScaleNormal="120" zoomScaleSheetLayoutView="130" workbookViewId="0">
      <selection activeCell="D90" sqref="D90"/>
    </sheetView>
  </sheetViews>
  <sheetFormatPr defaultColWidth="9.140625" defaultRowHeight="15.75"/>
  <cols>
    <col min="1" max="2" width="8.140625" style="123" customWidth="1"/>
    <col min="3" max="3" width="65.85546875" style="123" customWidth="1"/>
    <col min="4" max="4" width="16.5703125" style="124" bestFit="1" customWidth="1"/>
    <col min="5" max="16384" width="9.140625" style="66"/>
  </cols>
  <sheetData>
    <row r="1" spans="1:4" ht="15.95" customHeight="1">
      <c r="A1" s="889" t="s">
        <v>14</v>
      </c>
      <c r="B1" s="889"/>
      <c r="C1" s="889"/>
      <c r="D1" s="889"/>
    </row>
    <row r="2" spans="1:4" ht="15.95" customHeight="1" thickBot="1">
      <c r="A2" s="888" t="s">
        <v>15</v>
      </c>
      <c r="B2" s="888"/>
      <c r="C2" s="888"/>
      <c r="D2" s="67" t="s">
        <v>1080</v>
      </c>
    </row>
    <row r="3" spans="1:4" ht="38.1" customHeight="1" thickBot="1">
      <c r="A3" s="68" t="s">
        <v>16</v>
      </c>
      <c r="B3" s="187" t="s">
        <v>397</v>
      </c>
      <c r="C3" s="69" t="s">
        <v>17</v>
      </c>
      <c r="D3" s="886" t="s">
        <v>1255</v>
      </c>
    </row>
    <row r="4" spans="1:4" s="74" customFormat="1" ht="12" customHeight="1" thickBot="1">
      <c r="A4" s="71">
        <v>1</v>
      </c>
      <c r="B4" s="71">
        <v>2</v>
      </c>
      <c r="C4" s="72">
        <v>2</v>
      </c>
      <c r="D4" s="73">
        <v>3</v>
      </c>
    </row>
    <row r="5" spans="1:4" s="77" customFormat="1" ht="12" customHeight="1" thickBot="1">
      <c r="A5" s="75" t="s">
        <v>19</v>
      </c>
      <c r="B5" s="469" t="s">
        <v>424</v>
      </c>
      <c r="C5" s="76" t="s">
        <v>20</v>
      </c>
      <c r="D5" s="56">
        <f>+D6+D7+D8+D9+D10+D11</f>
        <v>852230622</v>
      </c>
    </row>
    <row r="6" spans="1:4" s="77" customFormat="1" ht="12" customHeight="1">
      <c r="A6" s="78" t="s">
        <v>21</v>
      </c>
      <c r="B6" s="470" t="s">
        <v>425</v>
      </c>
      <c r="C6" s="79" t="s">
        <v>22</v>
      </c>
      <c r="D6" s="80">
        <v>254912723</v>
      </c>
    </row>
    <row r="7" spans="1:4" s="77" customFormat="1" ht="12" customHeight="1">
      <c r="A7" s="81" t="s">
        <v>23</v>
      </c>
      <c r="B7" s="471" t="s">
        <v>426</v>
      </c>
      <c r="C7" s="82" t="s">
        <v>24</v>
      </c>
      <c r="D7" s="83">
        <v>292911351</v>
      </c>
    </row>
    <row r="8" spans="1:4" s="77" customFormat="1" ht="12" customHeight="1">
      <c r="A8" s="81" t="s">
        <v>25</v>
      </c>
      <c r="B8" s="471" t="s">
        <v>427</v>
      </c>
      <c r="C8" s="82" t="s">
        <v>674</v>
      </c>
      <c r="D8" s="83">
        <v>285158668</v>
      </c>
    </row>
    <row r="9" spans="1:4" s="77" customFormat="1" ht="12" customHeight="1">
      <c r="A9" s="81" t="s">
        <v>27</v>
      </c>
      <c r="B9" s="471" t="s">
        <v>428</v>
      </c>
      <c r="C9" s="82" t="s">
        <v>28</v>
      </c>
      <c r="D9" s="83">
        <v>19247880</v>
      </c>
    </row>
    <row r="10" spans="1:4" s="77" customFormat="1" ht="12" customHeight="1">
      <c r="A10" s="81" t="s">
        <v>29</v>
      </c>
      <c r="B10" s="471" t="s">
        <v>429</v>
      </c>
      <c r="C10" s="82" t="s">
        <v>675</v>
      </c>
      <c r="D10" s="83"/>
    </row>
    <row r="11" spans="1:4" s="77" customFormat="1" ht="12" customHeight="1" thickBot="1">
      <c r="A11" s="84" t="s">
        <v>31</v>
      </c>
      <c r="B11" s="472" t="s">
        <v>430</v>
      </c>
      <c r="C11" s="85" t="s">
        <v>676</v>
      </c>
      <c r="D11" s="83">
        <v>0</v>
      </c>
    </row>
    <row r="12" spans="1:4" s="77" customFormat="1" ht="12" customHeight="1" thickBot="1">
      <c r="A12" s="75" t="s">
        <v>32</v>
      </c>
      <c r="B12" s="469"/>
      <c r="C12" s="86" t="s">
        <v>33</v>
      </c>
      <c r="D12" s="56">
        <f>+D13+D14+D15+D16+D17</f>
        <v>44387000</v>
      </c>
    </row>
    <row r="13" spans="1:4" s="77" customFormat="1" ht="12" customHeight="1">
      <c r="A13" s="78" t="s">
        <v>34</v>
      </c>
      <c r="B13" s="470" t="s">
        <v>431</v>
      </c>
      <c r="C13" s="79" t="s">
        <v>35</v>
      </c>
      <c r="D13" s="80"/>
    </row>
    <row r="14" spans="1:4" s="77" customFormat="1" ht="12" customHeight="1">
      <c r="A14" s="81" t="s">
        <v>36</v>
      </c>
      <c r="B14" s="471" t="s">
        <v>432</v>
      </c>
      <c r="C14" s="82" t="s">
        <v>37</v>
      </c>
      <c r="D14" s="83"/>
    </row>
    <row r="15" spans="1:4" s="77" customFormat="1" ht="12" customHeight="1">
      <c r="A15" s="81" t="s">
        <v>38</v>
      </c>
      <c r="B15" s="471" t="s">
        <v>433</v>
      </c>
      <c r="C15" s="82" t="s">
        <v>39</v>
      </c>
      <c r="D15" s="83"/>
    </row>
    <row r="16" spans="1:4" s="77" customFormat="1" ht="12" customHeight="1">
      <c r="A16" s="81" t="s">
        <v>40</v>
      </c>
      <c r="B16" s="471" t="s">
        <v>434</v>
      </c>
      <c r="C16" s="82" t="s">
        <v>41</v>
      </c>
      <c r="D16" s="83"/>
    </row>
    <row r="17" spans="1:4" s="77" customFormat="1" ht="12" customHeight="1" thickBot="1">
      <c r="A17" s="81" t="s">
        <v>42</v>
      </c>
      <c r="B17" s="471" t="s">
        <v>435</v>
      </c>
      <c r="C17" s="82" t="s">
        <v>43</v>
      </c>
      <c r="D17" s="83">
        <v>44387000</v>
      </c>
    </row>
    <row r="18" spans="1:4" s="77" customFormat="1" ht="12" customHeight="1" thickBot="1">
      <c r="A18" s="75" t="s">
        <v>44</v>
      </c>
      <c r="B18" s="469" t="s">
        <v>436</v>
      </c>
      <c r="C18" s="76" t="s">
        <v>45</v>
      </c>
      <c r="D18" s="56">
        <f>+D19+D20+D21+D22+D23</f>
        <v>0</v>
      </c>
    </row>
    <row r="19" spans="1:4" s="77" customFormat="1" ht="12" customHeight="1">
      <c r="A19" s="78" t="s">
        <v>46</v>
      </c>
      <c r="B19" s="470" t="s">
        <v>437</v>
      </c>
      <c r="C19" s="79" t="s">
        <v>47</v>
      </c>
      <c r="D19" s="80"/>
    </row>
    <row r="20" spans="1:4" s="77" customFormat="1" ht="12" customHeight="1">
      <c r="A20" s="81" t="s">
        <v>48</v>
      </c>
      <c r="B20" s="471" t="s">
        <v>438</v>
      </c>
      <c r="C20" s="82" t="s">
        <v>49</v>
      </c>
      <c r="D20" s="83"/>
    </row>
    <row r="21" spans="1:4" s="77" customFormat="1" ht="12" customHeight="1">
      <c r="A21" s="81" t="s">
        <v>50</v>
      </c>
      <c r="B21" s="471" t="s">
        <v>439</v>
      </c>
      <c r="C21" s="82" t="s">
        <v>51</v>
      </c>
      <c r="D21" s="83"/>
    </row>
    <row r="22" spans="1:4" s="77" customFormat="1" ht="12" customHeight="1">
      <c r="A22" s="81" t="s">
        <v>52</v>
      </c>
      <c r="B22" s="471" t="s">
        <v>440</v>
      </c>
      <c r="C22" s="82" t="s">
        <v>53</v>
      </c>
      <c r="D22" s="83"/>
    </row>
    <row r="23" spans="1:4" s="77" customFormat="1" ht="12" customHeight="1" thickBot="1">
      <c r="A23" s="81" t="s">
        <v>54</v>
      </c>
      <c r="B23" s="471" t="s">
        <v>441</v>
      </c>
      <c r="C23" s="82" t="s">
        <v>55</v>
      </c>
      <c r="D23" s="83"/>
    </row>
    <row r="24" spans="1:4" s="77" customFormat="1" ht="12" customHeight="1" thickBot="1">
      <c r="A24" s="75" t="s">
        <v>56</v>
      </c>
      <c r="B24" s="469" t="s">
        <v>442</v>
      </c>
      <c r="C24" s="76" t="s">
        <v>57</v>
      </c>
      <c r="D24" s="63">
        <f>SUM(D25:D31)</f>
        <v>108834896.5999999</v>
      </c>
    </row>
    <row r="25" spans="1:4" s="77" customFormat="1" ht="12" customHeight="1">
      <c r="A25" s="78" t="s">
        <v>507</v>
      </c>
      <c r="B25" s="470" t="s">
        <v>443</v>
      </c>
      <c r="C25" s="79" t="s">
        <v>680</v>
      </c>
      <c r="D25" s="88">
        <v>56000000</v>
      </c>
    </row>
    <row r="26" spans="1:4" s="77" customFormat="1" ht="12" customHeight="1">
      <c r="A26" s="78" t="s">
        <v>508</v>
      </c>
      <c r="B26" s="470" t="s">
        <v>728</v>
      </c>
      <c r="C26" s="79" t="s">
        <v>727</v>
      </c>
      <c r="D26" s="88"/>
    </row>
    <row r="27" spans="1:4" s="77" customFormat="1" ht="12" customHeight="1">
      <c r="A27" s="78" t="s">
        <v>509</v>
      </c>
      <c r="B27" s="471" t="s">
        <v>677</v>
      </c>
      <c r="C27" s="82" t="s">
        <v>681</v>
      </c>
      <c r="D27" s="88">
        <v>2534896.5999999046</v>
      </c>
    </row>
    <row r="28" spans="1:4" s="77" customFormat="1" ht="12" customHeight="1">
      <c r="A28" s="78" t="s">
        <v>510</v>
      </c>
      <c r="B28" s="471" t="s">
        <v>678</v>
      </c>
      <c r="C28" s="82" t="s">
        <v>682</v>
      </c>
      <c r="D28" s="83"/>
    </row>
    <row r="29" spans="1:4" s="77" customFormat="1" ht="12" customHeight="1">
      <c r="A29" s="78" t="s">
        <v>511</v>
      </c>
      <c r="B29" s="471" t="s">
        <v>444</v>
      </c>
      <c r="C29" s="82" t="s">
        <v>683</v>
      </c>
      <c r="D29" s="83">
        <v>48500000</v>
      </c>
    </row>
    <row r="30" spans="1:4" s="77" customFormat="1" ht="12" customHeight="1">
      <c r="A30" s="78" t="s">
        <v>512</v>
      </c>
      <c r="B30" s="472" t="s">
        <v>445</v>
      </c>
      <c r="C30" s="85" t="s">
        <v>684</v>
      </c>
      <c r="D30" s="83">
        <v>500000</v>
      </c>
    </row>
    <row r="31" spans="1:4" s="77" customFormat="1" ht="12" customHeight="1" thickBot="1">
      <c r="A31" s="78" t="s">
        <v>729</v>
      </c>
      <c r="B31" s="472" t="s">
        <v>446</v>
      </c>
      <c r="C31" s="85" t="s">
        <v>679</v>
      </c>
      <c r="D31" s="87">
        <v>1300000</v>
      </c>
    </row>
    <row r="32" spans="1:4" s="77" customFormat="1" ht="12" customHeight="1" thickBot="1">
      <c r="A32" s="75" t="s">
        <v>58</v>
      </c>
      <c r="B32" s="469" t="s">
        <v>447</v>
      </c>
      <c r="C32" s="76" t="s">
        <v>59</v>
      </c>
      <c r="D32" s="56">
        <f>SUM(D33:D42)</f>
        <v>183799000</v>
      </c>
    </row>
    <row r="33" spans="1:4" s="77" customFormat="1" ht="12" customHeight="1">
      <c r="A33" s="78" t="s">
        <v>60</v>
      </c>
      <c r="B33" s="470" t="s">
        <v>448</v>
      </c>
      <c r="C33" s="79" t="s">
        <v>61</v>
      </c>
      <c r="D33" s="80">
        <v>0</v>
      </c>
    </row>
    <row r="34" spans="1:4" s="77" customFormat="1" ht="12" customHeight="1">
      <c r="A34" s="81" t="s">
        <v>62</v>
      </c>
      <c r="B34" s="471" t="s">
        <v>449</v>
      </c>
      <c r="C34" s="82" t="s">
        <v>63</v>
      </c>
      <c r="D34" s="83">
        <v>0</v>
      </c>
    </row>
    <row r="35" spans="1:4" s="77" customFormat="1" ht="12" customHeight="1">
      <c r="A35" s="81" t="s">
        <v>64</v>
      </c>
      <c r="B35" s="471" t="s">
        <v>450</v>
      </c>
      <c r="C35" s="82" t="s">
        <v>65</v>
      </c>
      <c r="D35" s="83">
        <v>0</v>
      </c>
    </row>
    <row r="36" spans="1:4" s="77" customFormat="1" ht="12" customHeight="1">
      <c r="A36" s="81" t="s">
        <v>66</v>
      </c>
      <c r="B36" s="471" t="s">
        <v>451</v>
      </c>
      <c r="C36" s="82" t="s">
        <v>67</v>
      </c>
      <c r="D36" s="83">
        <v>56500000</v>
      </c>
    </row>
    <row r="37" spans="1:4" s="77" customFormat="1" ht="12" customHeight="1">
      <c r="A37" s="81" t="s">
        <v>68</v>
      </c>
      <c r="B37" s="471" t="s">
        <v>452</v>
      </c>
      <c r="C37" s="82" t="s">
        <v>69</v>
      </c>
      <c r="D37" s="83">
        <v>0</v>
      </c>
    </row>
    <row r="38" spans="1:4" s="77" customFormat="1" ht="12" customHeight="1">
      <c r="A38" s="81" t="s">
        <v>70</v>
      </c>
      <c r="B38" s="471" t="s">
        <v>453</v>
      </c>
      <c r="C38" s="82" t="s">
        <v>71</v>
      </c>
      <c r="D38" s="83">
        <v>0</v>
      </c>
    </row>
    <row r="39" spans="1:4" s="77" customFormat="1" ht="12" customHeight="1">
      <c r="A39" s="81" t="s">
        <v>72</v>
      </c>
      <c r="B39" s="471" t="s">
        <v>454</v>
      </c>
      <c r="C39" s="82" t="s">
        <v>73</v>
      </c>
      <c r="D39" s="83">
        <v>0</v>
      </c>
    </row>
    <row r="40" spans="1:4" s="77" customFormat="1" ht="12" customHeight="1">
      <c r="A40" s="81" t="s">
        <v>74</v>
      </c>
      <c r="B40" s="471" t="s">
        <v>455</v>
      </c>
      <c r="C40" s="82" t="s">
        <v>75</v>
      </c>
      <c r="D40" s="83">
        <v>0</v>
      </c>
    </row>
    <row r="41" spans="1:4" s="77" customFormat="1" ht="12" customHeight="1">
      <c r="A41" s="81" t="s">
        <v>76</v>
      </c>
      <c r="B41" s="471" t="s">
        <v>456</v>
      </c>
      <c r="C41" s="82" t="s">
        <v>77</v>
      </c>
      <c r="D41" s="89">
        <v>0</v>
      </c>
    </row>
    <row r="42" spans="1:4" s="77" customFormat="1" ht="12" customHeight="1" thickBot="1">
      <c r="A42" s="84" t="s">
        <v>78</v>
      </c>
      <c r="B42" s="471" t="s">
        <v>457</v>
      </c>
      <c r="C42" s="85" t="s">
        <v>79</v>
      </c>
      <c r="D42" s="90">
        <v>127299000</v>
      </c>
    </row>
    <row r="43" spans="1:4" s="77" customFormat="1" ht="12" customHeight="1" thickBot="1">
      <c r="A43" s="75" t="s">
        <v>80</v>
      </c>
      <c r="B43" s="469" t="s">
        <v>458</v>
      </c>
      <c r="C43" s="76" t="s">
        <v>81</v>
      </c>
      <c r="D43" s="56">
        <f>SUM(D44:D48)</f>
        <v>0</v>
      </c>
    </row>
    <row r="44" spans="1:4" s="77" customFormat="1" ht="12" customHeight="1">
      <c r="A44" s="78" t="s">
        <v>82</v>
      </c>
      <c r="B44" s="470" t="s">
        <v>459</v>
      </c>
      <c r="C44" s="79" t="s">
        <v>83</v>
      </c>
      <c r="D44" s="91"/>
    </row>
    <row r="45" spans="1:4" s="77" customFormat="1" ht="12" customHeight="1">
      <c r="A45" s="81" t="s">
        <v>84</v>
      </c>
      <c r="B45" s="471" t="s">
        <v>460</v>
      </c>
      <c r="C45" s="82" t="s">
        <v>85</v>
      </c>
      <c r="D45" s="89"/>
    </row>
    <row r="46" spans="1:4" s="77" customFormat="1" ht="12" customHeight="1">
      <c r="A46" s="81" t="s">
        <v>86</v>
      </c>
      <c r="B46" s="471" t="s">
        <v>461</v>
      </c>
      <c r="C46" s="82" t="s">
        <v>87</v>
      </c>
      <c r="D46" s="89"/>
    </row>
    <row r="47" spans="1:4" s="77" customFormat="1" ht="12" customHeight="1">
      <c r="A47" s="81" t="s">
        <v>88</v>
      </c>
      <c r="B47" s="471" t="s">
        <v>462</v>
      </c>
      <c r="C47" s="82" t="s">
        <v>89</v>
      </c>
      <c r="D47" s="89"/>
    </row>
    <row r="48" spans="1:4" s="77" customFormat="1" ht="12" customHeight="1" thickBot="1">
      <c r="A48" s="84" t="s">
        <v>90</v>
      </c>
      <c r="B48" s="471" t="s">
        <v>463</v>
      </c>
      <c r="C48" s="85" t="s">
        <v>91</v>
      </c>
      <c r="D48" s="90"/>
    </row>
    <row r="49" spans="1:4" s="77" customFormat="1" ht="12" customHeight="1" thickBot="1">
      <c r="A49" s="75" t="s">
        <v>92</v>
      </c>
      <c r="B49" s="469" t="s">
        <v>464</v>
      </c>
      <c r="C49" s="76" t="s">
        <v>93</v>
      </c>
      <c r="D49" s="56">
        <f>SUM(D50:D50)</f>
        <v>0</v>
      </c>
    </row>
    <row r="50" spans="1:4" s="77" customFormat="1" ht="12" customHeight="1">
      <c r="A50" s="78" t="s">
        <v>689</v>
      </c>
      <c r="B50" s="470" t="s">
        <v>465</v>
      </c>
      <c r="C50" s="79" t="s">
        <v>686</v>
      </c>
      <c r="D50" s="80"/>
    </row>
    <row r="51" spans="1:4" s="77" customFormat="1" ht="12" customHeight="1">
      <c r="A51" s="78" t="s">
        <v>690</v>
      </c>
      <c r="B51" s="471" t="s">
        <v>466</v>
      </c>
      <c r="C51" s="82" t="s">
        <v>687</v>
      </c>
      <c r="D51" s="80"/>
    </row>
    <row r="52" spans="1:4" s="77" customFormat="1" ht="13.5" customHeight="1">
      <c r="A52" s="78" t="s">
        <v>691</v>
      </c>
      <c r="B52" s="471" t="s">
        <v>467</v>
      </c>
      <c r="C52" s="82" t="s">
        <v>717</v>
      </c>
      <c r="D52" s="80"/>
    </row>
    <row r="53" spans="1:4" s="77" customFormat="1" ht="12" customHeight="1">
      <c r="A53" s="84" t="s">
        <v>692</v>
      </c>
      <c r="B53" s="472" t="s">
        <v>688</v>
      </c>
      <c r="C53" s="85" t="s">
        <v>694</v>
      </c>
      <c r="D53" s="87"/>
    </row>
    <row r="54" spans="1:4" s="77" customFormat="1" ht="12" customHeight="1" thickBot="1">
      <c r="A54" s="84" t="s">
        <v>693</v>
      </c>
      <c r="B54" s="472" t="s">
        <v>685</v>
      </c>
      <c r="C54" s="85" t="s">
        <v>695</v>
      </c>
      <c r="D54" s="87"/>
    </row>
    <row r="55" spans="1:4" s="77" customFormat="1" ht="12" customHeight="1" thickBot="1">
      <c r="A55" s="75" t="s">
        <v>98</v>
      </c>
      <c r="B55" s="469" t="s">
        <v>468</v>
      </c>
      <c r="C55" s="86" t="s">
        <v>99</v>
      </c>
      <c r="D55" s="56">
        <f>SUM(D56:D56)</f>
        <v>0</v>
      </c>
    </row>
    <row r="56" spans="1:4" s="77" customFormat="1" ht="12" customHeight="1">
      <c r="A56" s="78" t="s">
        <v>701</v>
      </c>
      <c r="B56" s="470" t="s">
        <v>469</v>
      </c>
      <c r="C56" s="79" t="s">
        <v>696</v>
      </c>
      <c r="D56" s="89"/>
    </row>
    <row r="57" spans="1:4" s="77" customFormat="1" ht="12" customHeight="1">
      <c r="A57" s="78" t="s">
        <v>702</v>
      </c>
      <c r="B57" s="470" t="s">
        <v>470</v>
      </c>
      <c r="C57" s="82" t="s">
        <v>697</v>
      </c>
      <c r="D57" s="89"/>
    </row>
    <row r="58" spans="1:4" s="77" customFormat="1" ht="11.25" customHeight="1">
      <c r="A58" s="78" t="s">
        <v>703</v>
      </c>
      <c r="B58" s="470" t="s">
        <v>471</v>
      </c>
      <c r="C58" s="82" t="s">
        <v>718</v>
      </c>
      <c r="D58" s="89"/>
    </row>
    <row r="59" spans="1:4" s="77" customFormat="1" ht="12" customHeight="1">
      <c r="A59" s="78" t="s">
        <v>702</v>
      </c>
      <c r="B59" s="476" t="s">
        <v>699</v>
      </c>
      <c r="C59" s="85" t="s">
        <v>698</v>
      </c>
      <c r="D59" s="89"/>
    </row>
    <row r="60" spans="1:4" s="77" customFormat="1" ht="12" customHeight="1" thickBot="1">
      <c r="A60" s="78" t="s">
        <v>703</v>
      </c>
      <c r="B60" s="472" t="s">
        <v>706</v>
      </c>
      <c r="C60" s="85" t="s">
        <v>700</v>
      </c>
      <c r="D60" s="89"/>
    </row>
    <row r="61" spans="1:4" s="77" customFormat="1" ht="12" customHeight="1" thickBot="1">
      <c r="A61" s="75" t="s">
        <v>100</v>
      </c>
      <c r="B61" s="469"/>
      <c r="C61" s="76" t="s">
        <v>101</v>
      </c>
      <c r="D61" s="63">
        <f>+D5+D12+D18+D24+D32+D43+D49+D55</f>
        <v>1189251518.5999999</v>
      </c>
    </row>
    <row r="62" spans="1:4" s="77" customFormat="1" ht="12" customHeight="1" thickBot="1">
      <c r="A62" s="92" t="s">
        <v>102</v>
      </c>
      <c r="B62" s="469" t="s">
        <v>473</v>
      </c>
      <c r="C62" s="86" t="s">
        <v>103</v>
      </c>
      <c r="D62" s="56">
        <f>SUM(D63:D65)</f>
        <v>0</v>
      </c>
    </row>
    <row r="63" spans="1:4" s="77" customFormat="1" ht="12" customHeight="1">
      <c r="A63" s="78" t="s">
        <v>104</v>
      </c>
      <c r="B63" s="470" t="s">
        <v>474</v>
      </c>
      <c r="C63" s="79" t="s">
        <v>105</v>
      </c>
      <c r="D63" s="89"/>
    </row>
    <row r="64" spans="1:4" s="77" customFormat="1" ht="12" customHeight="1">
      <c r="A64" s="81" t="s">
        <v>106</v>
      </c>
      <c r="B64" s="470" t="s">
        <v>475</v>
      </c>
      <c r="C64" s="82" t="s">
        <v>107</v>
      </c>
      <c r="D64" s="89"/>
    </row>
    <row r="65" spans="1:4" s="77" customFormat="1" ht="12" customHeight="1" thickBot="1">
      <c r="A65" s="84" t="s">
        <v>108</v>
      </c>
      <c r="B65" s="470" t="s">
        <v>476</v>
      </c>
      <c r="C65" s="93" t="s">
        <v>109</v>
      </c>
      <c r="D65" s="89"/>
    </row>
    <row r="66" spans="1:4" s="77" customFormat="1" ht="12" customHeight="1" thickBot="1">
      <c r="A66" s="92" t="s">
        <v>110</v>
      </c>
      <c r="B66" s="469" t="s">
        <v>477</v>
      </c>
      <c r="C66" s="86" t="s">
        <v>111</v>
      </c>
      <c r="D66" s="56">
        <f>SUM(D67:D70)</f>
        <v>0</v>
      </c>
    </row>
    <row r="67" spans="1:4" s="77" customFormat="1" ht="12" customHeight="1">
      <c r="A67" s="78" t="s">
        <v>112</v>
      </c>
      <c r="B67" s="470" t="s">
        <v>478</v>
      </c>
      <c r="C67" s="79" t="s">
        <v>113</v>
      </c>
      <c r="D67" s="89"/>
    </row>
    <row r="68" spans="1:4" s="77" customFormat="1" ht="12" customHeight="1">
      <c r="A68" s="81" t="s">
        <v>114</v>
      </c>
      <c r="B68" s="470" t="s">
        <v>479</v>
      </c>
      <c r="C68" s="82" t="s">
        <v>115</v>
      </c>
      <c r="D68" s="89"/>
    </row>
    <row r="69" spans="1:4" s="77" customFormat="1" ht="12" customHeight="1">
      <c r="A69" s="81" t="s">
        <v>116</v>
      </c>
      <c r="B69" s="470" t="s">
        <v>480</v>
      </c>
      <c r="C69" s="82" t="s">
        <v>117</v>
      </c>
      <c r="D69" s="89"/>
    </row>
    <row r="70" spans="1:4" s="77" customFormat="1" ht="12" customHeight="1" thickBot="1">
      <c r="A70" s="84" t="s">
        <v>118</v>
      </c>
      <c r="B70" s="470" t="s">
        <v>481</v>
      </c>
      <c r="C70" s="85" t="s">
        <v>119</v>
      </c>
      <c r="D70" s="89"/>
    </row>
    <row r="71" spans="1:4" s="77" customFormat="1" ht="12" customHeight="1" thickBot="1">
      <c r="A71" s="92" t="s">
        <v>120</v>
      </c>
      <c r="B71" s="469" t="s">
        <v>482</v>
      </c>
      <c r="C71" s="86" t="s">
        <v>121</v>
      </c>
      <c r="D71" s="56">
        <f>SUM(D72:D73)</f>
        <v>231599046.40000001</v>
      </c>
    </row>
    <row r="72" spans="1:4" s="77" customFormat="1" ht="12" customHeight="1">
      <c r="A72" s="78" t="s">
        <v>122</v>
      </c>
      <c r="B72" s="470" t="s">
        <v>483</v>
      </c>
      <c r="C72" s="79" t="s">
        <v>123</v>
      </c>
      <c r="D72" s="89">
        <v>231599046.40000001</v>
      </c>
    </row>
    <row r="73" spans="1:4" s="77" customFormat="1" ht="12" customHeight="1" thickBot="1">
      <c r="A73" s="84" t="s">
        <v>124</v>
      </c>
      <c r="B73" s="470" t="s">
        <v>484</v>
      </c>
      <c r="C73" s="85" t="s">
        <v>125</v>
      </c>
      <c r="D73" s="89"/>
    </row>
    <row r="74" spans="1:4" s="77" customFormat="1" ht="12" customHeight="1" thickBot="1">
      <c r="A74" s="92" t="s">
        <v>126</v>
      </c>
      <c r="B74" s="469"/>
      <c r="C74" s="86" t="s">
        <v>127</v>
      </c>
      <c r="D74" s="56">
        <f>SUM(D75:D77)</f>
        <v>0</v>
      </c>
    </row>
    <row r="75" spans="1:4" s="77" customFormat="1" ht="12" customHeight="1">
      <c r="A75" s="78" t="s">
        <v>708</v>
      </c>
      <c r="B75" s="470" t="s">
        <v>485</v>
      </c>
      <c r="C75" s="79" t="s">
        <v>128</v>
      </c>
      <c r="D75" s="89"/>
    </row>
    <row r="76" spans="1:4" s="77" customFormat="1" ht="12" customHeight="1">
      <c r="A76" s="81" t="s">
        <v>709</v>
      </c>
      <c r="B76" s="471" t="s">
        <v>486</v>
      </c>
      <c r="C76" s="82" t="s">
        <v>129</v>
      </c>
      <c r="D76" s="89"/>
    </row>
    <row r="77" spans="1:4" s="77" customFormat="1" ht="12" customHeight="1" thickBot="1">
      <c r="A77" s="84" t="s">
        <v>710</v>
      </c>
      <c r="B77" s="472" t="s">
        <v>707</v>
      </c>
      <c r="C77" s="85" t="s">
        <v>1050</v>
      </c>
      <c r="D77" s="89"/>
    </row>
    <row r="78" spans="1:4" s="77" customFormat="1" ht="12" customHeight="1" thickBot="1">
      <c r="A78" s="92" t="s">
        <v>130</v>
      </c>
      <c r="B78" s="469" t="s">
        <v>487</v>
      </c>
      <c r="C78" s="86" t="s">
        <v>131</v>
      </c>
      <c r="D78" s="56">
        <f>SUM(D79:D82)</f>
        <v>0</v>
      </c>
    </row>
    <row r="79" spans="1:4" s="77" customFormat="1" ht="12" customHeight="1">
      <c r="A79" s="94" t="s">
        <v>712</v>
      </c>
      <c r="B79" s="470" t="s">
        <v>488</v>
      </c>
      <c r="C79" s="79" t="s">
        <v>1051</v>
      </c>
      <c r="D79" s="89"/>
    </row>
    <row r="80" spans="1:4" s="77" customFormat="1" ht="12" customHeight="1">
      <c r="A80" s="95" t="s">
        <v>713</v>
      </c>
      <c r="B80" s="470" t="s">
        <v>489</v>
      </c>
      <c r="C80" s="82" t="s">
        <v>1052</v>
      </c>
      <c r="D80" s="89"/>
    </row>
    <row r="81" spans="1:4" s="77" customFormat="1" ht="12" customHeight="1">
      <c r="A81" s="95" t="s">
        <v>714</v>
      </c>
      <c r="B81" s="470" t="s">
        <v>490</v>
      </c>
      <c r="C81" s="82" t="s">
        <v>1053</v>
      </c>
      <c r="D81" s="89"/>
    </row>
    <row r="82" spans="1:4" s="77" customFormat="1" ht="12" customHeight="1" thickBot="1">
      <c r="A82" s="96" t="s">
        <v>715</v>
      </c>
      <c r="B82" s="470" t="s">
        <v>491</v>
      </c>
      <c r="C82" s="85" t="s">
        <v>1054</v>
      </c>
      <c r="D82" s="89"/>
    </row>
    <row r="83" spans="1:4" s="77" customFormat="1" ht="13.5" customHeight="1" thickBot="1">
      <c r="A83" s="92" t="s">
        <v>134</v>
      </c>
      <c r="B83" s="469" t="s">
        <v>492</v>
      </c>
      <c r="C83" s="86" t="s">
        <v>135</v>
      </c>
      <c r="D83" s="97"/>
    </row>
    <row r="84" spans="1:4" s="77" customFormat="1" ht="13.5" customHeight="1" thickBot="1">
      <c r="A84" s="829" t="s">
        <v>199</v>
      </c>
      <c r="B84" s="469"/>
      <c r="C84" s="86" t="s">
        <v>1076</v>
      </c>
      <c r="D84" s="97"/>
    </row>
    <row r="85" spans="1:4" s="77" customFormat="1" ht="15.75" customHeight="1" thickBot="1">
      <c r="A85" s="829" t="s">
        <v>202</v>
      </c>
      <c r="B85" s="469" t="s">
        <v>472</v>
      </c>
      <c r="C85" s="98" t="s">
        <v>137</v>
      </c>
      <c r="D85" s="63">
        <f>+D62+D66+D71+D74+D78+D83</f>
        <v>231599046.40000001</v>
      </c>
    </row>
    <row r="86" spans="1:4" s="77" customFormat="1" ht="16.5" customHeight="1" thickBot="1">
      <c r="A86" s="829" t="s">
        <v>205</v>
      </c>
      <c r="B86" s="473"/>
      <c r="C86" s="99" t="s">
        <v>139</v>
      </c>
      <c r="D86" s="63">
        <f>+D61+D85</f>
        <v>1420850565</v>
      </c>
    </row>
    <row r="87" spans="1:4" s="77" customFormat="1">
      <c r="A87" s="125"/>
      <c r="B87" s="100"/>
      <c r="C87" s="126"/>
      <c r="D87" s="127"/>
    </row>
    <row r="88" spans="1:4" ht="16.5" customHeight="1">
      <c r="A88" s="889" t="s">
        <v>140</v>
      </c>
      <c r="B88" s="889"/>
      <c r="C88" s="889"/>
      <c r="D88" s="889"/>
    </row>
    <row r="89" spans="1:4" s="101" customFormat="1" ht="16.5" customHeight="1" thickBot="1">
      <c r="A89" s="890" t="s">
        <v>141</v>
      </c>
      <c r="B89" s="890"/>
      <c r="C89" s="890"/>
      <c r="D89" s="67" t="s">
        <v>1080</v>
      </c>
    </row>
    <row r="90" spans="1:4" ht="38.1" customHeight="1" thickBot="1">
      <c r="A90" s="68" t="s">
        <v>16</v>
      </c>
      <c r="B90" s="187" t="s">
        <v>397</v>
      </c>
      <c r="C90" s="69" t="s">
        <v>142</v>
      </c>
      <c r="D90" s="886" t="s">
        <v>1255</v>
      </c>
    </row>
    <row r="91" spans="1:4" s="74" customFormat="1" ht="12" customHeight="1" thickBot="1">
      <c r="A91" s="55">
        <v>1</v>
      </c>
      <c r="B91" s="55">
        <v>2</v>
      </c>
      <c r="C91" s="102">
        <v>2</v>
      </c>
      <c r="D91" s="103">
        <v>3</v>
      </c>
    </row>
    <row r="92" spans="1:4" ht="12" customHeight="1" thickBot="1">
      <c r="A92" s="104" t="s">
        <v>19</v>
      </c>
      <c r="B92" s="474"/>
      <c r="C92" s="105" t="s">
        <v>143</v>
      </c>
      <c r="D92" s="106">
        <f>SUM(D93:D97)</f>
        <v>1293719857</v>
      </c>
    </row>
    <row r="93" spans="1:4" ht="12" customHeight="1">
      <c r="A93" s="107" t="s">
        <v>21</v>
      </c>
      <c r="B93" s="475" t="s">
        <v>398</v>
      </c>
      <c r="C93" s="108" t="s">
        <v>144</v>
      </c>
      <c r="D93" s="109">
        <v>563166000</v>
      </c>
    </row>
    <row r="94" spans="1:4" ht="12" customHeight="1">
      <c r="A94" s="81" t="s">
        <v>23</v>
      </c>
      <c r="B94" s="471" t="s">
        <v>399</v>
      </c>
      <c r="C94" s="18" t="s">
        <v>145</v>
      </c>
      <c r="D94" s="83">
        <v>120111000</v>
      </c>
    </row>
    <row r="95" spans="1:4" ht="12" customHeight="1">
      <c r="A95" s="81" t="s">
        <v>25</v>
      </c>
      <c r="B95" s="471" t="s">
        <v>400</v>
      </c>
      <c r="C95" s="18" t="s">
        <v>146</v>
      </c>
      <c r="D95" s="87">
        <v>502730000</v>
      </c>
    </row>
    <row r="96" spans="1:4" ht="12" customHeight="1">
      <c r="A96" s="81" t="s">
        <v>27</v>
      </c>
      <c r="B96" s="471" t="s">
        <v>401</v>
      </c>
      <c r="C96" s="110" t="s">
        <v>147</v>
      </c>
      <c r="D96" s="87">
        <v>460000</v>
      </c>
    </row>
    <row r="97" spans="1:4" ht="12" customHeight="1" thickBot="1">
      <c r="A97" s="81" t="s">
        <v>148</v>
      </c>
      <c r="B97" s="478" t="s">
        <v>402</v>
      </c>
      <c r="C97" s="111" t="s">
        <v>149</v>
      </c>
      <c r="D97" s="87">
        <v>107252857</v>
      </c>
    </row>
    <row r="98" spans="1:4" ht="12" customHeight="1" thickBot="1">
      <c r="A98" s="75" t="s">
        <v>32</v>
      </c>
      <c r="B98" s="469" t="s">
        <v>406</v>
      </c>
      <c r="C98" s="23" t="s">
        <v>1055</v>
      </c>
      <c r="D98" s="56">
        <f>+D99+D101+D100</f>
        <v>19917457</v>
      </c>
    </row>
    <row r="99" spans="1:4" ht="12" customHeight="1">
      <c r="A99" s="78" t="s">
        <v>502</v>
      </c>
      <c r="B99" s="470" t="s">
        <v>406</v>
      </c>
      <c r="C99" s="21" t="s">
        <v>155</v>
      </c>
      <c r="D99" s="80">
        <v>15727457</v>
      </c>
    </row>
    <row r="100" spans="1:4" ht="12" customHeight="1">
      <c r="A100" s="78" t="s">
        <v>503</v>
      </c>
      <c r="B100" s="476" t="s">
        <v>406</v>
      </c>
      <c r="C100" s="512" t="s">
        <v>720</v>
      </c>
      <c r="D100" s="461">
        <v>4190000</v>
      </c>
    </row>
    <row r="101" spans="1:4" ht="12" customHeight="1" thickBot="1">
      <c r="A101" s="78" t="s">
        <v>504</v>
      </c>
      <c r="B101" s="472" t="s">
        <v>406</v>
      </c>
      <c r="C101" s="114" t="s">
        <v>719</v>
      </c>
      <c r="D101" s="87"/>
    </row>
    <row r="102" spans="1:4" ht="12" customHeight="1" thickBot="1">
      <c r="A102" s="75" t="s">
        <v>44</v>
      </c>
      <c r="B102" s="469"/>
      <c r="C102" s="113" t="s">
        <v>1058</v>
      </c>
      <c r="D102" s="56">
        <f>+D103+D105+D107</f>
        <v>77183000</v>
      </c>
    </row>
    <row r="103" spans="1:4" ht="12" customHeight="1">
      <c r="A103" s="78" t="s">
        <v>1012</v>
      </c>
      <c r="B103" s="470" t="s">
        <v>403</v>
      </c>
      <c r="C103" s="18" t="s">
        <v>150</v>
      </c>
      <c r="D103" s="80">
        <v>33133000</v>
      </c>
    </row>
    <row r="104" spans="1:4" ht="12" customHeight="1">
      <c r="A104" s="78" t="s">
        <v>1013</v>
      </c>
      <c r="B104" s="479" t="s">
        <v>403</v>
      </c>
      <c r="C104" s="114" t="s">
        <v>151</v>
      </c>
      <c r="D104" s="80">
        <v>0</v>
      </c>
    </row>
    <row r="105" spans="1:4" ht="12" customHeight="1">
      <c r="A105" s="78" t="s">
        <v>1014</v>
      </c>
      <c r="B105" s="479" t="s">
        <v>404</v>
      </c>
      <c r="C105" s="114" t="s">
        <v>152</v>
      </c>
      <c r="D105" s="83">
        <v>44050000</v>
      </c>
    </row>
    <row r="106" spans="1:4" ht="12" customHeight="1">
      <c r="A106" s="78" t="s">
        <v>1056</v>
      </c>
      <c r="B106" s="479" t="s">
        <v>404</v>
      </c>
      <c r="C106" s="114" t="s">
        <v>153</v>
      </c>
      <c r="D106" s="59">
        <v>0</v>
      </c>
    </row>
    <row r="107" spans="1:4" ht="12" customHeight="1" thickBot="1">
      <c r="A107" s="78" t="s">
        <v>1057</v>
      </c>
      <c r="B107" s="476" t="s">
        <v>405</v>
      </c>
      <c r="C107" s="115" t="s">
        <v>154</v>
      </c>
      <c r="D107" s="59">
        <v>0</v>
      </c>
    </row>
    <row r="108" spans="1:4" ht="12" customHeight="1" thickBot="1">
      <c r="A108" s="75" t="s">
        <v>156</v>
      </c>
      <c r="B108" s="469"/>
      <c r="C108" s="23" t="s">
        <v>157</v>
      </c>
      <c r="D108" s="56">
        <f>+D92+D102+D98</f>
        <v>1390820314</v>
      </c>
    </row>
    <row r="109" spans="1:4" ht="12" customHeight="1" thickBot="1">
      <c r="A109" s="75" t="s">
        <v>58</v>
      </c>
      <c r="B109" s="469"/>
      <c r="C109" s="23" t="s">
        <v>158</v>
      </c>
      <c r="D109" s="56">
        <f>+D110+D111+D112</f>
        <v>0</v>
      </c>
    </row>
    <row r="110" spans="1:4" ht="12" customHeight="1">
      <c r="A110" s="78" t="s">
        <v>60</v>
      </c>
      <c r="B110" s="470" t="s">
        <v>407</v>
      </c>
      <c r="C110" s="21" t="s">
        <v>159</v>
      </c>
      <c r="D110" s="59"/>
    </row>
    <row r="111" spans="1:4" ht="12" customHeight="1">
      <c r="A111" s="78" t="s">
        <v>62</v>
      </c>
      <c r="B111" s="470" t="s">
        <v>408</v>
      </c>
      <c r="C111" s="21" t="s">
        <v>160</v>
      </c>
      <c r="D111" s="59"/>
    </row>
    <row r="112" spans="1:4" ht="12" customHeight="1" thickBot="1">
      <c r="A112" s="112" t="s">
        <v>64</v>
      </c>
      <c r="B112" s="476" t="s">
        <v>409</v>
      </c>
      <c r="C112" s="62" t="s">
        <v>161</v>
      </c>
      <c r="D112" s="59"/>
    </row>
    <row r="113" spans="1:4" ht="12" customHeight="1" thickBot="1">
      <c r="A113" s="75" t="s">
        <v>80</v>
      </c>
      <c r="B113" s="469" t="s">
        <v>410</v>
      </c>
      <c r="C113" s="23" t="s">
        <v>162</v>
      </c>
      <c r="D113" s="56">
        <f>+D114+D117+D118+D119</f>
        <v>0</v>
      </c>
    </row>
    <row r="114" spans="1:4" ht="12" customHeight="1">
      <c r="A114" s="78" t="s">
        <v>513</v>
      </c>
      <c r="B114" s="470" t="s">
        <v>411</v>
      </c>
      <c r="C114" s="21" t="s">
        <v>1059</v>
      </c>
      <c r="D114" s="59"/>
    </row>
    <row r="115" spans="1:4" ht="12" customHeight="1">
      <c r="A115" s="78" t="s">
        <v>514</v>
      </c>
      <c r="B115" s="470"/>
      <c r="C115" s="21" t="s">
        <v>1060</v>
      </c>
      <c r="D115" s="59"/>
    </row>
    <row r="116" spans="1:4" ht="12" customHeight="1">
      <c r="A116" s="78" t="s">
        <v>515</v>
      </c>
      <c r="B116" s="470"/>
      <c r="C116" s="21" t="s">
        <v>1061</v>
      </c>
      <c r="D116" s="59"/>
    </row>
    <row r="117" spans="1:4" ht="12" customHeight="1">
      <c r="A117" s="78" t="s">
        <v>516</v>
      </c>
      <c r="B117" s="470" t="s">
        <v>412</v>
      </c>
      <c r="C117" s="21" t="s">
        <v>1062</v>
      </c>
      <c r="D117" s="59"/>
    </row>
    <row r="118" spans="1:4" ht="12" customHeight="1">
      <c r="A118" s="78" t="s">
        <v>721</v>
      </c>
      <c r="B118" s="470" t="s">
        <v>413</v>
      </c>
      <c r="C118" s="21" t="s">
        <v>1063</v>
      </c>
      <c r="D118" s="59"/>
    </row>
    <row r="119" spans="1:4" ht="12" customHeight="1" thickBot="1">
      <c r="A119" s="78" t="s">
        <v>1065</v>
      </c>
      <c r="B119" s="476" t="s">
        <v>414</v>
      </c>
      <c r="C119" s="62" t="s">
        <v>1064</v>
      </c>
      <c r="D119" s="59"/>
    </row>
    <row r="120" spans="1:4" ht="12" customHeight="1" thickBot="1">
      <c r="A120" s="75" t="s">
        <v>163</v>
      </c>
      <c r="B120" s="469"/>
      <c r="C120" s="23" t="s">
        <v>164</v>
      </c>
      <c r="D120" s="63">
        <f>SUM(D121:D125)</f>
        <v>30030251</v>
      </c>
    </row>
    <row r="121" spans="1:4" ht="12" customHeight="1">
      <c r="A121" s="78" t="s">
        <v>94</v>
      </c>
      <c r="B121" s="470" t="s">
        <v>415</v>
      </c>
      <c r="C121" s="21" t="s">
        <v>165</v>
      </c>
      <c r="D121" s="59"/>
    </row>
    <row r="122" spans="1:4" ht="12" customHeight="1">
      <c r="A122" s="78" t="s">
        <v>95</v>
      </c>
      <c r="B122" s="470" t="s">
        <v>416</v>
      </c>
      <c r="C122" s="21" t="s">
        <v>166</v>
      </c>
      <c r="D122" s="59">
        <v>30030251</v>
      </c>
    </row>
    <row r="123" spans="1:4" ht="12" customHeight="1">
      <c r="A123" s="78" t="s">
        <v>96</v>
      </c>
      <c r="B123" s="470" t="s">
        <v>417</v>
      </c>
      <c r="C123" s="21" t="s">
        <v>1066</v>
      </c>
      <c r="D123" s="59"/>
    </row>
    <row r="124" spans="1:4" ht="12" customHeight="1">
      <c r="A124" s="78" t="s">
        <v>97</v>
      </c>
      <c r="B124" s="470" t="s">
        <v>418</v>
      </c>
      <c r="C124" s="21" t="s">
        <v>247</v>
      </c>
      <c r="D124" s="59"/>
    </row>
    <row r="125" spans="1:4" ht="12" customHeight="1" thickBot="1">
      <c r="A125" s="112"/>
      <c r="B125" s="476" t="s">
        <v>1082</v>
      </c>
      <c r="C125" s="62" t="s">
        <v>1081</v>
      </c>
      <c r="D125" s="481"/>
    </row>
    <row r="126" spans="1:4" ht="12" customHeight="1" thickBot="1">
      <c r="A126" s="75" t="s">
        <v>98</v>
      </c>
      <c r="B126" s="469" t="s">
        <v>419</v>
      </c>
      <c r="C126" s="23" t="s">
        <v>167</v>
      </c>
      <c r="D126" s="117">
        <f>+D127+D128+D130+D131</f>
        <v>0</v>
      </c>
    </row>
    <row r="127" spans="1:4" ht="12" customHeight="1">
      <c r="A127" s="78" t="s">
        <v>701</v>
      </c>
      <c r="B127" s="470" t="s">
        <v>420</v>
      </c>
      <c r="C127" s="21" t="s">
        <v>1067</v>
      </c>
      <c r="D127" s="59"/>
    </row>
    <row r="128" spans="1:4" ht="12" customHeight="1">
      <c r="A128" s="78" t="s">
        <v>702</v>
      </c>
      <c r="B128" s="470" t="s">
        <v>421</v>
      </c>
      <c r="C128" s="21" t="s">
        <v>1068</v>
      </c>
      <c r="D128" s="59"/>
    </row>
    <row r="129" spans="1:9" ht="12" customHeight="1">
      <c r="A129" s="78" t="s">
        <v>703</v>
      </c>
      <c r="B129" s="470" t="s">
        <v>422</v>
      </c>
      <c r="C129" s="21" t="s">
        <v>1069</v>
      </c>
      <c r="D129" s="59"/>
    </row>
    <row r="130" spans="1:9" ht="12" customHeight="1">
      <c r="A130" s="78" t="s">
        <v>704</v>
      </c>
      <c r="B130" s="470" t="s">
        <v>423</v>
      </c>
      <c r="C130" s="21" t="s">
        <v>1070</v>
      </c>
      <c r="D130" s="59"/>
    </row>
    <row r="131" spans="1:9" ht="12" customHeight="1" thickBot="1">
      <c r="A131" s="112" t="s">
        <v>705</v>
      </c>
      <c r="B131" s="470" t="s">
        <v>1083</v>
      </c>
      <c r="C131" s="62" t="s">
        <v>1071</v>
      </c>
      <c r="D131" s="116"/>
    </row>
    <row r="132" spans="1:9" ht="12" customHeight="1" thickBot="1">
      <c r="A132" s="827" t="s">
        <v>756</v>
      </c>
      <c r="B132" s="828" t="s">
        <v>1077</v>
      </c>
      <c r="C132" s="23" t="s">
        <v>1072</v>
      </c>
      <c r="D132" s="790"/>
    </row>
    <row r="133" spans="1:9" ht="12" customHeight="1" thickBot="1">
      <c r="A133" s="827" t="s">
        <v>759</v>
      </c>
      <c r="B133" s="828" t="s">
        <v>1078</v>
      </c>
      <c r="C133" s="23" t="s">
        <v>1073</v>
      </c>
      <c r="D133" s="790"/>
    </row>
    <row r="134" spans="1:9" ht="15" customHeight="1" thickBot="1">
      <c r="A134" s="75" t="s">
        <v>188</v>
      </c>
      <c r="B134" s="469" t="s">
        <v>1079</v>
      </c>
      <c r="C134" s="23" t="s">
        <v>1075</v>
      </c>
      <c r="D134" s="118">
        <f>+D109+D113+D120+D126</f>
        <v>30030251</v>
      </c>
      <c r="F134" s="119"/>
      <c r="G134" s="120"/>
      <c r="H134" s="120"/>
      <c r="I134" s="120"/>
    </row>
    <row r="135" spans="1:9" s="77" customFormat="1" ht="12.95" customHeight="1" thickBot="1">
      <c r="A135" s="121" t="s">
        <v>189</v>
      </c>
      <c r="B135" s="477"/>
      <c r="C135" s="122" t="s">
        <v>1074</v>
      </c>
      <c r="D135" s="118">
        <f>+D108+D134</f>
        <v>1420850565</v>
      </c>
    </row>
    <row r="136" spans="1:9" ht="7.5" customHeight="1"/>
    <row r="137" spans="1:9">
      <c r="A137" s="891" t="s">
        <v>171</v>
      </c>
      <c r="B137" s="891"/>
      <c r="C137" s="891"/>
      <c r="D137" s="891"/>
    </row>
    <row r="138" spans="1:9" ht="15" customHeight="1" thickBot="1">
      <c r="A138" s="888" t="s">
        <v>172</v>
      </c>
      <c r="B138" s="888"/>
      <c r="C138" s="888"/>
      <c r="D138" s="67" t="s">
        <v>1080</v>
      </c>
    </row>
    <row r="139" spans="1:9" ht="13.5" customHeight="1" thickBot="1">
      <c r="A139" s="75">
        <v>1</v>
      </c>
      <c r="B139" s="469"/>
      <c r="C139" s="113" t="s">
        <v>173</v>
      </c>
      <c r="D139" s="56">
        <f>+D61-D108</f>
        <v>-201568795.4000001</v>
      </c>
    </row>
    <row r="140" spans="1:9" ht="27.75" customHeight="1" thickBot="1">
      <c r="A140" s="75" t="s">
        <v>32</v>
      </c>
      <c r="B140" s="469"/>
      <c r="C140" s="113" t="s">
        <v>174</v>
      </c>
      <c r="D140" s="56">
        <f>+D85-D134</f>
        <v>201568795.40000001</v>
      </c>
    </row>
    <row r="142" spans="1:9">
      <c r="D142" s="468">
        <f>D135-D86</f>
        <v>0</v>
      </c>
    </row>
    <row r="143" spans="1:9">
      <c r="D143" s="468">
        <f>D135-D86</f>
        <v>0</v>
      </c>
    </row>
  </sheetData>
  <mergeCells count="6">
    <mergeCell ref="A138:C138"/>
    <mergeCell ref="A1:D1"/>
    <mergeCell ref="A2:C2"/>
    <mergeCell ref="A88:D88"/>
    <mergeCell ref="A89:C89"/>
    <mergeCell ref="A137:D137"/>
  </mergeCells>
  <phoneticPr fontId="36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r:id="rId1"/>
  <headerFooter alignWithMargins="0">
    <oddHeader xml:space="preserve">&amp;C&amp;"Times New Roman CE,Félkövér"&amp;12BONYHÁD VÁROS ÖNKORMÁNYZATA
 2018. ÉVI KÖLTSÉGVETÉS KÖTELEZŐ FELADATAINAK ÖSSZEVONT MÉRLEGE&amp;R&amp;"Times New Roman CE,Félkövér dőlt" 1.2. melléklet
</oddHeader>
  </headerFooter>
  <rowBreaks count="2" manualBreakCount="2">
    <brk id="65" max="3" man="1"/>
    <brk id="87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K158"/>
  <sheetViews>
    <sheetView view="pageBreakPreview" topLeftCell="A130" zoomScale="130" zoomScaleSheetLayoutView="100" workbookViewId="0">
      <selection activeCell="B106" sqref="B106"/>
    </sheetView>
  </sheetViews>
  <sheetFormatPr defaultColWidth="9.140625" defaultRowHeight="15.75"/>
  <cols>
    <col min="1" max="1" width="4.85546875" style="621" customWidth="1"/>
    <col min="2" max="2" width="4.140625" style="621" customWidth="1"/>
    <col min="3" max="3" width="5.28515625" style="523" customWidth="1"/>
    <col min="4" max="4" width="6" style="523" customWidth="1"/>
    <col min="5" max="5" width="56.85546875" style="523" customWidth="1"/>
    <col min="6" max="6" width="17.85546875" style="695" customWidth="1"/>
    <col min="7" max="7" width="11.42578125" style="523" bestFit="1" customWidth="1"/>
    <col min="8" max="8" width="19.85546875" style="523" customWidth="1"/>
    <col min="9" max="9" width="14.5703125" style="523" customWidth="1"/>
    <col min="10" max="10" width="13.85546875" style="523" customWidth="1"/>
    <col min="11" max="16384" width="9.140625" style="523"/>
  </cols>
  <sheetData>
    <row r="1" spans="1:9" ht="16.5" thickBot="1">
      <c r="E1" s="978" t="s">
        <v>1245</v>
      </c>
      <c r="F1" s="978"/>
    </row>
    <row r="2" spans="1:9">
      <c r="A2" s="979" t="s">
        <v>1312</v>
      </c>
      <c r="B2" s="980"/>
      <c r="C2" s="980"/>
      <c r="D2" s="980"/>
      <c r="E2" s="980"/>
      <c r="F2" s="981"/>
    </row>
    <row r="3" spans="1:9">
      <c r="A3" s="982" t="s">
        <v>517</v>
      </c>
      <c r="B3" s="983"/>
      <c r="C3" s="983"/>
      <c r="D3" s="983"/>
      <c r="E3" s="983"/>
      <c r="F3" s="984"/>
    </row>
    <row r="4" spans="1:9" ht="16.5" thickBot="1">
      <c r="A4" s="985" t="s">
        <v>518</v>
      </c>
      <c r="B4" s="986"/>
      <c r="C4" s="986"/>
      <c r="D4" s="986"/>
      <c r="E4" s="986"/>
      <c r="F4" s="987"/>
    </row>
    <row r="5" spans="1:9">
      <c r="A5" s="994" t="s">
        <v>568</v>
      </c>
      <c r="B5" s="995"/>
      <c r="C5" s="995"/>
      <c r="D5" s="995"/>
      <c r="E5" s="524"/>
      <c r="F5" s="622"/>
    </row>
    <row r="6" spans="1:9" ht="16.5" thickBot="1">
      <c r="A6" s="996"/>
      <c r="B6" s="996"/>
      <c r="C6" s="996"/>
      <c r="D6" s="996"/>
      <c r="E6" s="997" t="s">
        <v>1097</v>
      </c>
      <c r="F6" s="998"/>
    </row>
    <row r="7" spans="1:9">
      <c r="A7" s="991" t="s">
        <v>520</v>
      </c>
      <c r="B7" s="999" t="s">
        <v>521</v>
      </c>
      <c r="C7" s="999" t="s">
        <v>522</v>
      </c>
      <c r="D7" s="999" t="s">
        <v>523</v>
      </c>
      <c r="E7" s="623" t="s">
        <v>524</v>
      </c>
      <c r="F7" s="1005" t="s">
        <v>1309</v>
      </c>
    </row>
    <row r="8" spans="1:9">
      <c r="A8" s="992"/>
      <c r="B8" s="1000"/>
      <c r="C8" s="1002"/>
      <c r="D8" s="1002"/>
      <c r="E8" s="624" t="s">
        <v>525</v>
      </c>
      <c r="F8" s="1006"/>
    </row>
    <row r="9" spans="1:9">
      <c r="A9" s="992"/>
      <c r="B9" s="1000"/>
      <c r="C9" s="1002"/>
      <c r="D9" s="1002"/>
      <c r="E9" s="624" t="s">
        <v>526</v>
      </c>
      <c r="F9" s="1006"/>
    </row>
    <row r="10" spans="1:9">
      <c r="A10" s="992"/>
      <c r="B10" s="1000"/>
      <c r="C10" s="1002"/>
      <c r="D10" s="1002"/>
      <c r="E10" s="624" t="s">
        <v>527</v>
      </c>
      <c r="F10" s="1006"/>
    </row>
    <row r="11" spans="1:9" ht="16.5" thickBot="1">
      <c r="A11" s="993"/>
      <c r="B11" s="1001"/>
      <c r="C11" s="1003"/>
      <c r="D11" s="1004"/>
      <c r="E11" s="625"/>
      <c r="F11" s="1007"/>
    </row>
    <row r="12" spans="1:9">
      <c r="A12" s="530">
        <v>102</v>
      </c>
      <c r="B12" s="613"/>
      <c r="C12" s="532"/>
      <c r="D12" s="597"/>
      <c r="E12" s="626" t="s">
        <v>528</v>
      </c>
      <c r="F12" s="534"/>
    </row>
    <row r="13" spans="1:9">
      <c r="A13" s="530"/>
      <c r="B13" s="613"/>
      <c r="C13" s="532"/>
      <c r="D13" s="597"/>
      <c r="E13" s="548" t="s">
        <v>264</v>
      </c>
      <c r="F13" s="534"/>
    </row>
    <row r="14" spans="1:9" hidden="1">
      <c r="A14" s="530"/>
      <c r="B14" s="613"/>
      <c r="C14" s="532">
        <v>1</v>
      </c>
      <c r="D14" s="709"/>
      <c r="E14" s="710" t="s">
        <v>182</v>
      </c>
      <c r="F14" s="534"/>
      <c r="I14" s="538"/>
    </row>
    <row r="15" spans="1:9" hidden="1">
      <c r="A15" s="530"/>
      <c r="B15" s="613"/>
      <c r="C15" s="532">
        <v>2</v>
      </c>
      <c r="D15" s="709"/>
      <c r="E15" s="710" t="s">
        <v>229</v>
      </c>
      <c r="F15" s="534"/>
      <c r="I15" s="538"/>
    </row>
    <row r="16" spans="1:9" hidden="1">
      <c r="A16" s="530"/>
      <c r="B16" s="613"/>
      <c r="C16" s="532">
        <v>3</v>
      </c>
      <c r="D16" s="709"/>
      <c r="E16" s="710" t="s">
        <v>184</v>
      </c>
      <c r="F16" s="534"/>
      <c r="I16" s="538"/>
    </row>
    <row r="17" spans="1:9">
      <c r="A17" s="530"/>
      <c r="B17" s="613"/>
      <c r="C17" s="532">
        <v>4</v>
      </c>
      <c r="D17" s="709"/>
      <c r="E17" s="710" t="s">
        <v>379</v>
      </c>
      <c r="F17" s="534">
        <v>39690000</v>
      </c>
      <c r="I17" s="538"/>
    </row>
    <row r="18" spans="1:9" hidden="1">
      <c r="A18" s="530"/>
      <c r="B18" s="613"/>
      <c r="C18" s="532">
        <v>5</v>
      </c>
      <c r="D18" s="709"/>
      <c r="E18" s="710" t="s">
        <v>232</v>
      </c>
      <c r="F18" s="534"/>
      <c r="I18" s="538"/>
    </row>
    <row r="19" spans="1:9" hidden="1">
      <c r="A19" s="530"/>
      <c r="B19" s="613"/>
      <c r="C19" s="532">
        <v>6</v>
      </c>
      <c r="D19" s="709"/>
      <c r="E19" s="710" t="s">
        <v>185</v>
      </c>
      <c r="F19" s="534"/>
      <c r="I19" s="538"/>
    </row>
    <row r="20" spans="1:9" hidden="1">
      <c r="A20" s="530"/>
      <c r="B20" s="613"/>
      <c r="C20" s="532">
        <v>7</v>
      </c>
      <c r="D20" s="709"/>
      <c r="E20" s="710" t="s">
        <v>279</v>
      </c>
      <c r="F20" s="534"/>
      <c r="I20" s="538"/>
    </row>
    <row r="21" spans="1:9">
      <c r="A21" s="530"/>
      <c r="B21" s="613"/>
      <c r="C21" s="532">
        <v>8</v>
      </c>
      <c r="D21" s="709"/>
      <c r="E21" s="710" t="s">
        <v>380</v>
      </c>
      <c r="F21" s="534">
        <v>335602</v>
      </c>
      <c r="I21" s="538"/>
    </row>
    <row r="22" spans="1:9" s="631" customFormat="1">
      <c r="A22" s="627"/>
      <c r="B22" s="628"/>
      <c r="C22" s="628"/>
      <c r="D22" s="629"/>
      <c r="E22" s="630" t="s">
        <v>569</v>
      </c>
      <c r="F22" s="543">
        <f>SUM(F14:F21)</f>
        <v>40025602</v>
      </c>
      <c r="I22" s="632"/>
    </row>
    <row r="23" spans="1:9">
      <c r="A23" s="530"/>
      <c r="B23" s="613">
        <v>1</v>
      </c>
      <c r="C23" s="532"/>
      <c r="D23" s="597"/>
      <c r="E23" s="626" t="s">
        <v>532</v>
      </c>
      <c r="F23" s="534"/>
      <c r="I23" s="538"/>
    </row>
    <row r="24" spans="1:9">
      <c r="A24" s="530"/>
      <c r="B24" s="613"/>
      <c r="C24" s="532">
        <v>1</v>
      </c>
      <c r="D24" s="597"/>
      <c r="E24" s="710" t="s">
        <v>182</v>
      </c>
      <c r="F24" s="534">
        <v>3500000</v>
      </c>
    </row>
    <row r="25" spans="1:9" hidden="1">
      <c r="A25" s="530"/>
      <c r="B25" s="613"/>
      <c r="C25" s="532">
        <v>2</v>
      </c>
      <c r="D25" s="597"/>
      <c r="E25" s="710" t="s">
        <v>229</v>
      </c>
      <c r="F25" s="534"/>
    </row>
    <row r="26" spans="1:9" hidden="1">
      <c r="A26" s="530"/>
      <c r="B26" s="613"/>
      <c r="C26" s="532">
        <v>3</v>
      </c>
      <c r="D26" s="597"/>
      <c r="E26" s="710" t="s">
        <v>184</v>
      </c>
      <c r="F26" s="534"/>
    </row>
    <row r="27" spans="1:9">
      <c r="A27" s="530"/>
      <c r="B27" s="613"/>
      <c r="C27" s="532">
        <v>4</v>
      </c>
      <c r="D27" s="597"/>
      <c r="E27" s="710" t="s">
        <v>379</v>
      </c>
      <c r="F27" s="534">
        <v>15748000</v>
      </c>
    </row>
    <row r="28" spans="1:9" hidden="1">
      <c r="A28" s="530"/>
      <c r="B28" s="613"/>
      <c r="C28" s="532">
        <v>5</v>
      </c>
      <c r="D28" s="597"/>
      <c r="E28" s="710" t="s">
        <v>232</v>
      </c>
      <c r="F28" s="534"/>
    </row>
    <row r="29" spans="1:9" hidden="1">
      <c r="A29" s="530"/>
      <c r="B29" s="613"/>
      <c r="C29" s="532">
        <v>6</v>
      </c>
      <c r="D29" s="597"/>
      <c r="E29" s="710" t="s">
        <v>185</v>
      </c>
      <c r="F29" s="534"/>
    </row>
    <row r="30" spans="1:9" hidden="1">
      <c r="A30" s="530"/>
      <c r="B30" s="613"/>
      <c r="C30" s="532">
        <v>7</v>
      </c>
      <c r="D30" s="597"/>
      <c r="E30" s="710" t="s">
        <v>279</v>
      </c>
      <c r="F30" s="534"/>
    </row>
    <row r="31" spans="1:9">
      <c r="A31" s="530"/>
      <c r="B31" s="613"/>
      <c r="C31" s="532">
        <v>8</v>
      </c>
      <c r="D31" s="597"/>
      <c r="E31" s="710" t="s">
        <v>380</v>
      </c>
      <c r="F31" s="534">
        <v>416373</v>
      </c>
    </row>
    <row r="32" spans="1:9" s="631" customFormat="1">
      <c r="A32" s="627"/>
      <c r="B32" s="628"/>
      <c r="C32" s="628"/>
      <c r="D32" s="629"/>
      <c r="E32" s="630" t="s">
        <v>534</v>
      </c>
      <c r="F32" s="543">
        <f>SUM(F24:F31)</f>
        <v>19664373</v>
      </c>
    </row>
    <row r="33" spans="1:6" s="639" customFormat="1">
      <c r="A33" s="633"/>
      <c r="B33" s="634">
        <v>2</v>
      </c>
      <c r="C33" s="635"/>
      <c r="D33" s="636"/>
      <c r="E33" s="637" t="s">
        <v>570</v>
      </c>
      <c r="F33" s="638"/>
    </row>
    <row r="34" spans="1:6" s="639" customFormat="1" hidden="1">
      <c r="A34" s="711"/>
      <c r="B34" s="712"/>
      <c r="C34" s="713">
        <v>1</v>
      </c>
      <c r="D34" s="714"/>
      <c r="E34" s="710" t="s">
        <v>182</v>
      </c>
      <c r="F34" s="715"/>
    </row>
    <row r="35" spans="1:6" s="639" customFormat="1" hidden="1">
      <c r="A35" s="711"/>
      <c r="B35" s="712"/>
      <c r="C35" s="713">
        <v>2</v>
      </c>
      <c r="D35" s="714"/>
      <c r="E35" s="710" t="s">
        <v>229</v>
      </c>
      <c r="F35" s="715"/>
    </row>
    <row r="36" spans="1:6" s="639" customFormat="1" hidden="1">
      <c r="A36" s="711"/>
      <c r="B36" s="712"/>
      <c r="C36" s="713">
        <v>3</v>
      </c>
      <c r="D36" s="714"/>
      <c r="E36" s="710" t="s">
        <v>184</v>
      </c>
      <c r="F36" s="715"/>
    </row>
    <row r="37" spans="1:6" s="639" customFormat="1">
      <c r="A37" s="711"/>
      <c r="B37" s="712"/>
      <c r="C37" s="713">
        <v>4</v>
      </c>
      <c r="D37" s="714"/>
      <c r="E37" s="710" t="s">
        <v>379</v>
      </c>
      <c r="F37" s="534">
        <v>7775000</v>
      </c>
    </row>
    <row r="38" spans="1:6" s="639" customFormat="1" hidden="1">
      <c r="A38" s="711"/>
      <c r="B38" s="712"/>
      <c r="C38" s="713">
        <v>5</v>
      </c>
      <c r="D38" s="714"/>
      <c r="E38" s="710" t="s">
        <v>232</v>
      </c>
      <c r="F38" s="534"/>
    </row>
    <row r="39" spans="1:6" s="639" customFormat="1" hidden="1">
      <c r="A39" s="711"/>
      <c r="B39" s="712"/>
      <c r="C39" s="713">
        <v>6</v>
      </c>
      <c r="D39" s="714"/>
      <c r="E39" s="710" t="s">
        <v>185</v>
      </c>
      <c r="F39" s="534"/>
    </row>
    <row r="40" spans="1:6" hidden="1">
      <c r="A40" s="530"/>
      <c r="B40" s="613"/>
      <c r="C40" s="713">
        <v>7</v>
      </c>
      <c r="D40" s="597"/>
      <c r="E40" s="710" t="s">
        <v>279</v>
      </c>
      <c r="F40" s="534"/>
    </row>
    <row r="41" spans="1:6">
      <c r="A41" s="530"/>
      <c r="B41" s="613"/>
      <c r="C41" s="713">
        <v>8</v>
      </c>
      <c r="D41" s="597"/>
      <c r="E41" s="710" t="s">
        <v>380</v>
      </c>
      <c r="F41" s="534">
        <v>1062379.4000000001</v>
      </c>
    </row>
    <row r="42" spans="1:6" s="631" customFormat="1" ht="16.5" thickBot="1">
      <c r="A42" s="643"/>
      <c r="B42" s="644"/>
      <c r="C42" s="644"/>
      <c r="D42" s="645"/>
      <c r="E42" s="646" t="s">
        <v>535</v>
      </c>
      <c r="F42" s="647">
        <f>SUM(F34:F41)</f>
        <v>8837379.4000000004</v>
      </c>
    </row>
    <row r="43" spans="1:6">
      <c r="A43" s="650"/>
      <c r="B43" s="651">
        <v>3</v>
      </c>
      <c r="C43" s="545"/>
      <c r="D43" s="652"/>
      <c r="E43" s="653" t="s">
        <v>536</v>
      </c>
      <c r="F43" s="553"/>
    </row>
    <row r="44" spans="1:6" hidden="1">
      <c r="A44" s="530"/>
      <c r="B44" s="613"/>
      <c r="C44" s="532">
        <v>1</v>
      </c>
      <c r="D44" s="597"/>
      <c r="E44" s="710" t="s">
        <v>182</v>
      </c>
      <c r="F44" s="534"/>
    </row>
    <row r="45" spans="1:6" hidden="1">
      <c r="A45" s="530"/>
      <c r="B45" s="613"/>
      <c r="C45" s="532">
        <v>2</v>
      </c>
      <c r="D45" s="597"/>
      <c r="E45" s="710" t="s">
        <v>229</v>
      </c>
      <c r="F45" s="534"/>
    </row>
    <row r="46" spans="1:6" hidden="1">
      <c r="A46" s="530"/>
      <c r="B46" s="613"/>
      <c r="C46" s="532">
        <v>3</v>
      </c>
      <c r="D46" s="597"/>
      <c r="E46" s="710" t="s">
        <v>184</v>
      </c>
      <c r="F46" s="534"/>
    </row>
    <row r="47" spans="1:6">
      <c r="A47" s="530"/>
      <c r="B47" s="613"/>
      <c r="C47" s="532">
        <v>4</v>
      </c>
      <c r="D47" s="597"/>
      <c r="E47" s="710" t="s">
        <v>379</v>
      </c>
      <c r="F47" s="534">
        <v>1245000</v>
      </c>
    </row>
    <row r="48" spans="1:6" s="575" customFormat="1" hidden="1">
      <c r="A48" s="530"/>
      <c r="B48" s="613"/>
      <c r="C48" s="532">
        <v>5</v>
      </c>
      <c r="D48" s="597"/>
      <c r="E48" s="710" t="s">
        <v>232</v>
      </c>
      <c r="F48" s="534"/>
    </row>
    <row r="49" spans="1:10" s="575" customFormat="1" hidden="1">
      <c r="A49" s="654"/>
      <c r="B49" s="655"/>
      <c r="C49" s="532">
        <v>6</v>
      </c>
      <c r="D49" s="648"/>
      <c r="E49" s="710" t="s">
        <v>185</v>
      </c>
      <c r="F49" s="656"/>
      <c r="G49" s="552"/>
      <c r="H49" s="552"/>
      <c r="I49" s="552"/>
      <c r="J49" s="552"/>
    </row>
    <row r="50" spans="1:10" hidden="1">
      <c r="A50" s="530"/>
      <c r="B50" s="613"/>
      <c r="C50" s="532">
        <v>7</v>
      </c>
      <c r="D50" s="648"/>
      <c r="E50" s="710" t="s">
        <v>279</v>
      </c>
      <c r="F50" s="534"/>
    </row>
    <row r="51" spans="1:10">
      <c r="A51" s="640"/>
      <c r="B51" s="641"/>
      <c r="C51" s="532">
        <v>8</v>
      </c>
      <c r="D51" s="642"/>
      <c r="E51" s="710" t="s">
        <v>380</v>
      </c>
      <c r="F51" s="549">
        <v>493503</v>
      </c>
    </row>
    <row r="52" spans="1:10" s="631" customFormat="1">
      <c r="A52" s="640"/>
      <c r="B52" s="641"/>
      <c r="C52" s="628"/>
      <c r="D52" s="657"/>
      <c r="E52" s="716" t="s">
        <v>539</v>
      </c>
      <c r="F52" s="658">
        <f>SUM(F44:F51)</f>
        <v>1738503</v>
      </c>
    </row>
    <row r="53" spans="1:10">
      <c r="A53" s="530"/>
      <c r="B53" s="613">
        <v>4</v>
      </c>
      <c r="C53" s="532"/>
      <c r="D53" s="597"/>
      <c r="E53" s="626" t="s">
        <v>268</v>
      </c>
      <c r="F53" s="534"/>
    </row>
    <row r="54" spans="1:10" hidden="1">
      <c r="A54" s="530"/>
      <c r="B54" s="613"/>
      <c r="C54" s="532">
        <v>1</v>
      </c>
      <c r="D54" s="597"/>
      <c r="E54" s="710" t="s">
        <v>182</v>
      </c>
      <c r="F54" s="534"/>
    </row>
    <row r="55" spans="1:10" hidden="1">
      <c r="A55" s="530"/>
      <c r="B55" s="613"/>
      <c r="C55" s="532">
        <v>2</v>
      </c>
      <c r="D55" s="597"/>
      <c r="E55" s="710" t="s">
        <v>229</v>
      </c>
      <c r="F55" s="534"/>
    </row>
    <row r="56" spans="1:10" hidden="1">
      <c r="A56" s="530"/>
      <c r="B56" s="613"/>
      <c r="C56" s="532">
        <v>3</v>
      </c>
      <c r="D56" s="597"/>
      <c r="E56" s="710" t="s">
        <v>184</v>
      </c>
      <c r="F56" s="534"/>
    </row>
    <row r="57" spans="1:10">
      <c r="A57" s="530"/>
      <c r="B57" s="613"/>
      <c r="C57" s="532">
        <v>4</v>
      </c>
      <c r="D57" s="597"/>
      <c r="E57" s="710" t="s">
        <v>379</v>
      </c>
      <c r="F57" s="534">
        <v>825000</v>
      </c>
    </row>
    <row r="58" spans="1:10" hidden="1">
      <c r="A58" s="530"/>
      <c r="B58" s="613"/>
      <c r="C58" s="532">
        <v>5</v>
      </c>
      <c r="D58" s="597"/>
      <c r="E58" s="710" t="s">
        <v>232</v>
      </c>
      <c r="F58" s="534"/>
    </row>
    <row r="59" spans="1:10" hidden="1">
      <c r="A59" s="530"/>
      <c r="B59" s="613"/>
      <c r="C59" s="532">
        <v>6</v>
      </c>
      <c r="D59" s="597"/>
      <c r="E59" s="710" t="s">
        <v>185</v>
      </c>
      <c r="F59" s="534"/>
    </row>
    <row r="60" spans="1:10" hidden="1">
      <c r="A60" s="530"/>
      <c r="B60" s="613"/>
      <c r="C60" s="532">
        <v>7</v>
      </c>
      <c r="D60" s="597"/>
      <c r="E60" s="710" t="s">
        <v>279</v>
      </c>
      <c r="F60" s="534"/>
    </row>
    <row r="61" spans="1:10">
      <c r="A61" s="530"/>
      <c r="B61" s="613"/>
      <c r="C61" s="532">
        <v>8</v>
      </c>
      <c r="D61" s="597"/>
      <c r="E61" s="710" t="s">
        <v>380</v>
      </c>
      <c r="F61" s="534">
        <v>343199</v>
      </c>
    </row>
    <row r="62" spans="1:10" s="631" customFormat="1" ht="16.5" thickBot="1">
      <c r="A62" s="627"/>
      <c r="B62" s="628"/>
      <c r="C62" s="628"/>
      <c r="D62" s="629"/>
      <c r="E62" s="630" t="s">
        <v>540</v>
      </c>
      <c r="F62" s="543">
        <f>SUM(F54:F61)</f>
        <v>1168199</v>
      </c>
    </row>
    <row r="63" spans="1:10" s="631" customFormat="1" ht="16.5" thickBot="1">
      <c r="A63" s="603"/>
      <c r="B63" s="615"/>
      <c r="C63" s="615"/>
      <c r="D63" s="660"/>
      <c r="E63" s="556" t="s">
        <v>541</v>
      </c>
      <c r="F63" s="557">
        <f>F62+F52+F42+F32+F22</f>
        <v>71434056.400000006</v>
      </c>
    </row>
    <row r="64" spans="1:10">
      <c r="A64" s="530">
        <v>103</v>
      </c>
      <c r="B64" s="613"/>
      <c r="C64" s="532"/>
      <c r="D64" s="597"/>
      <c r="E64" s="626" t="s">
        <v>542</v>
      </c>
      <c r="F64" s="534"/>
    </row>
    <row r="65" spans="1:9">
      <c r="A65" s="530"/>
      <c r="B65" s="613"/>
      <c r="C65" s="532">
        <v>1</v>
      </c>
      <c r="D65" s="597"/>
      <c r="E65" s="548" t="s">
        <v>379</v>
      </c>
      <c r="F65" s="534">
        <v>107000</v>
      </c>
      <c r="I65" s="538"/>
    </row>
    <row r="66" spans="1:9" s="631" customFormat="1" ht="16.5" thickBot="1">
      <c r="A66" s="627"/>
      <c r="B66" s="628"/>
      <c r="C66" s="628"/>
      <c r="D66" s="629"/>
      <c r="E66" s="630" t="s">
        <v>543</v>
      </c>
      <c r="F66" s="543">
        <f>SUM(F65:F65)</f>
        <v>107000</v>
      </c>
      <c r="I66" s="632"/>
    </row>
    <row r="67" spans="1:9" s="664" customFormat="1" ht="31.5">
      <c r="A67" s="560">
        <v>135</v>
      </c>
      <c r="B67" s="661"/>
      <c r="C67" s="661"/>
      <c r="D67" s="662"/>
      <c r="E67" s="604" t="s">
        <v>275</v>
      </c>
      <c r="F67" s="663"/>
    </row>
    <row r="68" spans="1:9" s="664" customFormat="1">
      <c r="A68" s="665"/>
      <c r="B68" s="606">
        <v>1</v>
      </c>
      <c r="C68" s="606"/>
      <c r="D68" s="666"/>
      <c r="E68" s="579" t="s">
        <v>608</v>
      </c>
      <c r="F68" s="567"/>
    </row>
    <row r="69" spans="1:9" s="664" customFormat="1">
      <c r="A69" s="665"/>
      <c r="B69" s="606"/>
      <c r="C69" s="606">
        <v>1</v>
      </c>
      <c r="D69" s="667"/>
      <c r="E69" s="548" t="s">
        <v>1314</v>
      </c>
      <c r="F69" s="567">
        <v>4866000</v>
      </c>
    </row>
    <row r="70" spans="1:9" s="664" customFormat="1">
      <c r="A70" s="665"/>
      <c r="B70" s="606">
        <v>2</v>
      </c>
      <c r="C70" s="606"/>
      <c r="D70" s="666"/>
      <c r="E70" s="579" t="s">
        <v>1313</v>
      </c>
      <c r="F70" s="567"/>
    </row>
    <row r="71" spans="1:9" s="664" customFormat="1" ht="16.5" thickBot="1">
      <c r="A71" s="665"/>
      <c r="B71" s="606"/>
      <c r="C71" s="606">
        <v>1</v>
      </c>
      <c r="D71" s="667"/>
      <c r="E71" s="548" t="s">
        <v>1314</v>
      </c>
      <c r="F71" s="567">
        <v>401000</v>
      </c>
    </row>
    <row r="72" spans="1:9" s="664" customFormat="1" ht="16.5" thickBot="1">
      <c r="A72" s="603"/>
      <c r="B72" s="615"/>
      <c r="C72" s="615"/>
      <c r="D72" s="660"/>
      <c r="E72" s="556" t="s">
        <v>1045</v>
      </c>
      <c r="F72" s="557">
        <f>SUM(F68:F71)</f>
        <v>5267000</v>
      </c>
    </row>
    <row r="73" spans="1:9" s="672" customFormat="1">
      <c r="A73" s="669">
        <v>160</v>
      </c>
      <c r="B73" s="670"/>
      <c r="C73" s="670"/>
      <c r="D73" s="677"/>
      <c r="E73" s="626" t="s">
        <v>599</v>
      </c>
      <c r="F73" s="564"/>
    </row>
    <row r="74" spans="1:9" s="575" customFormat="1" ht="16.5" thickBot="1">
      <c r="A74" s="546"/>
      <c r="B74" s="670"/>
      <c r="C74" s="547">
        <v>8</v>
      </c>
      <c r="D74" s="595"/>
      <c r="E74" s="548" t="s">
        <v>123</v>
      </c>
      <c r="F74" s="534">
        <v>584748</v>
      </c>
    </row>
    <row r="75" spans="1:9" s="672" customFormat="1" ht="16.5" thickBot="1">
      <c r="A75" s="603"/>
      <c r="B75" s="680"/>
      <c r="C75" s="680"/>
      <c r="D75" s="681"/>
      <c r="E75" s="679" t="s">
        <v>600</v>
      </c>
      <c r="F75" s="557">
        <f>SUM(F74:F74)</f>
        <v>584748</v>
      </c>
    </row>
    <row r="76" spans="1:9" s="631" customFormat="1" ht="16.5" thickBot="1">
      <c r="A76" s="603"/>
      <c r="B76" s="615"/>
      <c r="C76" s="615"/>
      <c r="D76" s="660"/>
      <c r="E76" s="556" t="s">
        <v>607</v>
      </c>
      <c r="F76" s="557">
        <f>SUM(F75,F72,F66)</f>
        <v>5958748</v>
      </c>
    </row>
    <row r="77" spans="1:9">
      <c r="A77" s="530">
        <v>104</v>
      </c>
      <c r="B77" s="613"/>
      <c r="C77" s="532"/>
      <c r="D77" s="597"/>
      <c r="E77" s="626" t="s">
        <v>545</v>
      </c>
      <c r="F77" s="534"/>
    </row>
    <row r="78" spans="1:9">
      <c r="A78" s="530"/>
      <c r="B78" s="613"/>
      <c r="C78" s="532">
        <v>1</v>
      </c>
      <c r="D78" s="597"/>
      <c r="E78" s="548" t="s">
        <v>379</v>
      </c>
      <c r="F78" s="534">
        <v>144125000</v>
      </c>
      <c r="I78" s="538"/>
    </row>
    <row r="79" spans="1:9">
      <c r="A79" s="530"/>
      <c r="B79" s="613"/>
      <c r="C79" s="532">
        <v>2</v>
      </c>
      <c r="D79" s="597"/>
      <c r="E79" s="548" t="s">
        <v>232</v>
      </c>
      <c r="F79" s="534">
        <v>22000000</v>
      </c>
      <c r="I79" s="538"/>
    </row>
    <row r="80" spans="1:9" s="631" customFormat="1">
      <c r="A80" s="627"/>
      <c r="B80" s="628"/>
      <c r="C80" s="628"/>
      <c r="D80" s="629"/>
      <c r="E80" s="630" t="s">
        <v>546</v>
      </c>
      <c r="F80" s="543">
        <f>SUM(F78:F79)</f>
        <v>166125000</v>
      </c>
      <c r="I80" s="632"/>
    </row>
    <row r="81" spans="1:6">
      <c r="A81" s="530">
        <v>201</v>
      </c>
      <c r="B81" s="613"/>
      <c r="C81" s="532"/>
      <c r="D81" s="597"/>
      <c r="E81" s="626" t="s">
        <v>180</v>
      </c>
      <c r="F81" s="534"/>
    </row>
    <row r="82" spans="1:6">
      <c r="A82" s="530"/>
      <c r="B82" s="613">
        <v>1</v>
      </c>
      <c r="C82" s="532"/>
      <c r="D82" s="597"/>
      <c r="E82" s="548" t="s">
        <v>574</v>
      </c>
      <c r="F82" s="534">
        <v>254912723</v>
      </c>
    </row>
    <row r="83" spans="1:6">
      <c r="A83" s="669"/>
      <c r="B83" s="670">
        <v>2</v>
      </c>
      <c r="C83" s="532"/>
      <c r="D83" s="595"/>
      <c r="E83" s="548" t="s">
        <v>575</v>
      </c>
      <c r="F83" s="534">
        <v>292911351</v>
      </c>
    </row>
    <row r="84" spans="1:6">
      <c r="A84" s="669"/>
      <c r="B84" s="670">
        <v>3</v>
      </c>
      <c r="C84" s="532"/>
      <c r="D84" s="595"/>
      <c r="E84" s="548" t="s">
        <v>576</v>
      </c>
      <c r="F84" s="534">
        <v>285158668</v>
      </c>
    </row>
    <row r="85" spans="1:6">
      <c r="A85" s="669"/>
      <c r="B85" s="670">
        <v>4</v>
      </c>
      <c r="C85" s="532"/>
      <c r="D85" s="595"/>
      <c r="E85" s="548" t="s">
        <v>604</v>
      </c>
      <c r="F85" s="534">
        <v>19247880</v>
      </c>
    </row>
    <row r="86" spans="1:6" ht="16.5" thickBot="1">
      <c r="A86" s="669"/>
      <c r="B86" s="670">
        <v>5</v>
      </c>
      <c r="C86" s="532"/>
      <c r="D86" s="595"/>
      <c r="E86" s="566" t="s">
        <v>675</v>
      </c>
      <c r="F86" s="567">
        <v>0</v>
      </c>
    </row>
    <row r="87" spans="1:6" ht="16.5" hidden="1" thickBot="1">
      <c r="A87" s="669"/>
      <c r="B87" s="670">
        <v>6</v>
      </c>
      <c r="C87" s="532"/>
      <c r="D87" s="595"/>
      <c r="E87" s="566" t="s">
        <v>676</v>
      </c>
      <c r="F87" s="708"/>
    </row>
    <row r="88" spans="1:6" s="575" customFormat="1" ht="16.5" thickBot="1">
      <c r="A88" s="603"/>
      <c r="B88" s="615"/>
      <c r="C88" s="615"/>
      <c r="D88" s="660"/>
      <c r="E88" s="556" t="s">
        <v>577</v>
      </c>
      <c r="F88" s="557">
        <f>SUM(F82:F87)</f>
        <v>852230622</v>
      </c>
    </row>
    <row r="89" spans="1:6" s="664" customFormat="1" ht="31.5">
      <c r="A89" s="560">
        <v>206</v>
      </c>
      <c r="B89" s="661"/>
      <c r="C89" s="661"/>
      <c r="D89" s="662"/>
      <c r="E89" s="604" t="s">
        <v>275</v>
      </c>
      <c r="F89" s="663"/>
    </row>
    <row r="90" spans="1:6" s="664" customFormat="1" hidden="1">
      <c r="A90" s="665"/>
      <c r="B90" s="705">
        <v>1</v>
      </c>
      <c r="C90" s="606"/>
      <c r="D90" s="666"/>
      <c r="E90" s="579" t="s">
        <v>1101</v>
      </c>
      <c r="F90" s="567"/>
    </row>
    <row r="91" spans="1:6" s="664" customFormat="1" hidden="1">
      <c r="A91" s="665"/>
      <c r="B91" s="606"/>
      <c r="C91" s="606">
        <v>1</v>
      </c>
      <c r="D91" s="667"/>
      <c r="E91" s="548" t="s">
        <v>1102</v>
      </c>
      <c r="F91" s="567"/>
    </row>
    <row r="92" spans="1:6">
      <c r="A92" s="530"/>
      <c r="B92" s="613">
        <v>1</v>
      </c>
      <c r="C92" s="532"/>
      <c r="D92" s="597"/>
      <c r="E92" s="579" t="s">
        <v>579</v>
      </c>
      <c r="F92" s="534"/>
    </row>
    <row r="93" spans="1:6">
      <c r="A93" s="530"/>
      <c r="B93" s="613"/>
      <c r="C93" s="532">
        <v>1</v>
      </c>
      <c r="D93" s="597"/>
      <c r="E93" s="649" t="s">
        <v>571</v>
      </c>
      <c r="F93" s="534">
        <v>1926000</v>
      </c>
    </row>
    <row r="94" spans="1:6">
      <c r="A94" s="530"/>
      <c r="B94" s="613"/>
      <c r="C94" s="532">
        <v>2</v>
      </c>
      <c r="D94" s="597"/>
      <c r="E94" s="649" t="s">
        <v>572</v>
      </c>
      <c r="F94" s="534">
        <v>3710000</v>
      </c>
    </row>
    <row r="95" spans="1:6">
      <c r="A95" s="530"/>
      <c r="B95" s="613"/>
      <c r="C95" s="532">
        <v>3</v>
      </c>
      <c r="D95" s="597"/>
      <c r="E95" s="649" t="s">
        <v>1321</v>
      </c>
      <c r="F95" s="534">
        <v>3382000</v>
      </c>
    </row>
    <row r="96" spans="1:6">
      <c r="A96" s="530"/>
      <c r="B96" s="613"/>
      <c r="C96" s="532">
        <v>4</v>
      </c>
      <c r="D96" s="597"/>
      <c r="E96" s="548" t="s">
        <v>573</v>
      </c>
      <c r="F96" s="534">
        <v>3723000</v>
      </c>
    </row>
    <row r="97" spans="1:11">
      <c r="A97" s="530"/>
      <c r="B97" s="613">
        <v>2</v>
      </c>
      <c r="C97" s="532"/>
      <c r="D97" s="597"/>
      <c r="E97" s="579" t="s">
        <v>598</v>
      </c>
      <c r="F97" s="668"/>
    </row>
    <row r="98" spans="1:11" s="676" customFormat="1">
      <c r="A98" s="700"/>
      <c r="B98" s="701"/>
      <c r="C98" s="702">
        <v>1</v>
      </c>
      <c r="D98" s="703"/>
      <c r="E98" s="704" t="s">
        <v>580</v>
      </c>
      <c r="F98" s="673">
        <v>8406000</v>
      </c>
      <c r="G98" s="674"/>
      <c r="H98" s="674"/>
      <c r="I98" s="675"/>
      <c r="J98" s="675"/>
      <c r="K98" s="675"/>
    </row>
    <row r="99" spans="1:11" s="676" customFormat="1">
      <c r="A99" s="834"/>
      <c r="B99" s="835">
        <v>3</v>
      </c>
      <c r="C99" s="836"/>
      <c r="D99" s="837"/>
      <c r="E99" s="838" t="s">
        <v>639</v>
      </c>
      <c r="F99" s="673"/>
      <c r="G99" s="674"/>
      <c r="H99" s="674"/>
      <c r="I99" s="675"/>
      <c r="J99" s="675"/>
      <c r="K99" s="675"/>
    </row>
    <row r="100" spans="1:11" s="676" customFormat="1">
      <c r="A100" s="834"/>
      <c r="B100" s="835"/>
      <c r="C100" s="836">
        <v>1</v>
      </c>
      <c r="D100" s="837"/>
      <c r="E100" s="704" t="s">
        <v>1103</v>
      </c>
      <c r="F100" s="673">
        <v>460000</v>
      </c>
      <c r="G100" s="674"/>
      <c r="H100" s="674"/>
      <c r="I100" s="675"/>
      <c r="J100" s="675"/>
      <c r="K100" s="675"/>
    </row>
    <row r="101" spans="1:11" s="676" customFormat="1" hidden="1">
      <c r="A101" s="834"/>
      <c r="B101" s="835">
        <v>5</v>
      </c>
      <c r="C101" s="836"/>
      <c r="D101" s="837"/>
      <c r="E101" s="838" t="s">
        <v>608</v>
      </c>
      <c r="F101" s="673"/>
      <c r="G101" s="674"/>
      <c r="H101" s="674"/>
      <c r="I101" s="675"/>
      <c r="J101" s="675"/>
      <c r="K101" s="675"/>
    </row>
    <row r="102" spans="1:11" s="676" customFormat="1" hidden="1">
      <c r="A102" s="834"/>
      <c r="B102" s="835"/>
      <c r="C102" s="836">
        <v>1</v>
      </c>
      <c r="D102" s="837"/>
      <c r="E102" s="704" t="s">
        <v>1104</v>
      </c>
      <c r="F102" s="673"/>
      <c r="G102" s="674"/>
      <c r="H102" s="674"/>
      <c r="I102" s="675"/>
      <c r="J102" s="675"/>
      <c r="K102" s="675"/>
    </row>
    <row r="103" spans="1:11" s="676" customFormat="1" hidden="1">
      <c r="A103" s="834"/>
      <c r="B103" s="835">
        <v>6</v>
      </c>
      <c r="C103" s="836"/>
      <c r="D103" s="837"/>
      <c r="E103" s="838" t="s">
        <v>1108</v>
      </c>
      <c r="F103" s="673"/>
      <c r="G103" s="674"/>
      <c r="H103" s="674"/>
      <c r="I103" s="675"/>
      <c r="J103" s="675"/>
      <c r="K103" s="675"/>
    </row>
    <row r="104" spans="1:11" s="676" customFormat="1" hidden="1">
      <c r="A104" s="834"/>
      <c r="B104" s="835"/>
      <c r="C104" s="836">
        <v>1</v>
      </c>
      <c r="D104" s="837"/>
      <c r="E104" s="704" t="s">
        <v>1107</v>
      </c>
      <c r="F104" s="673"/>
      <c r="G104" s="674"/>
      <c r="H104" s="674"/>
      <c r="I104" s="675"/>
      <c r="J104" s="675"/>
      <c r="K104" s="675"/>
    </row>
    <row r="105" spans="1:11" s="631" customFormat="1">
      <c r="A105" s="669"/>
      <c r="B105" s="670">
        <v>4</v>
      </c>
      <c r="C105" s="670"/>
      <c r="D105" s="677"/>
      <c r="E105" s="579" t="s">
        <v>581</v>
      </c>
      <c r="F105" s="564"/>
    </row>
    <row r="106" spans="1:11" s="631" customFormat="1" ht="16.5" thickBot="1">
      <c r="A106" s="669"/>
      <c r="B106" s="670"/>
      <c r="C106" s="606">
        <v>1</v>
      </c>
      <c r="D106" s="677"/>
      <c r="E106" s="566" t="s">
        <v>1041</v>
      </c>
      <c r="F106" s="567">
        <v>14013000</v>
      </c>
    </row>
    <row r="107" spans="1:11" s="631" customFormat="1" hidden="1">
      <c r="A107" s="669"/>
      <c r="B107" s="670">
        <v>5</v>
      </c>
      <c r="C107" s="547"/>
      <c r="D107" s="595"/>
      <c r="E107" s="580" t="s">
        <v>582</v>
      </c>
      <c r="F107" s="567"/>
      <c r="G107" s="672"/>
    </row>
    <row r="108" spans="1:11" s="631" customFormat="1" ht="16.5" hidden="1" thickBot="1">
      <c r="A108" s="669"/>
      <c r="B108" s="670"/>
      <c r="C108" s="547">
        <v>1</v>
      </c>
      <c r="D108" s="595"/>
      <c r="E108" s="566"/>
      <c r="F108" s="567"/>
      <c r="G108" s="672"/>
    </row>
    <row r="109" spans="1:11" s="631" customFormat="1" ht="16.5" thickBot="1">
      <c r="A109" s="603"/>
      <c r="B109" s="615"/>
      <c r="C109" s="615"/>
      <c r="D109" s="660"/>
      <c r="E109" s="556" t="s">
        <v>1046</v>
      </c>
      <c r="F109" s="557">
        <f>SUM(F90:F108)</f>
        <v>35620000</v>
      </c>
    </row>
    <row r="110" spans="1:11" s="631" customFormat="1">
      <c r="A110" s="669">
        <v>221</v>
      </c>
      <c r="B110" s="670"/>
      <c r="C110" s="670"/>
      <c r="D110" s="677"/>
      <c r="E110" s="626" t="s">
        <v>1105</v>
      </c>
      <c r="F110" s="564"/>
      <c r="G110" s="672"/>
      <c r="H110" s="632"/>
    </row>
    <row r="111" spans="1:11" s="631" customFormat="1">
      <c r="A111" s="669"/>
      <c r="B111" s="670">
        <v>1</v>
      </c>
      <c r="C111" s="547"/>
      <c r="D111" s="595"/>
      <c r="E111" s="579" t="s">
        <v>1243</v>
      </c>
      <c r="F111" s="567"/>
      <c r="G111" s="672"/>
    </row>
    <row r="112" spans="1:11" s="631" customFormat="1" ht="16.5" thickBot="1">
      <c r="A112" s="669"/>
      <c r="B112" s="670"/>
      <c r="C112" s="547">
        <v>1</v>
      </c>
      <c r="D112" s="595"/>
      <c r="E112" s="707" t="s">
        <v>1316</v>
      </c>
      <c r="F112" s="567">
        <v>29999999</v>
      </c>
      <c r="G112" s="672"/>
    </row>
    <row r="113" spans="1:8" s="631" customFormat="1" ht="16.5" thickBot="1">
      <c r="A113" s="830"/>
      <c r="B113" s="831"/>
      <c r="C113" s="831"/>
      <c r="D113" s="660"/>
      <c r="E113" s="556" t="s">
        <v>1106</v>
      </c>
      <c r="F113" s="609">
        <f>SUM(F112:F112)</f>
        <v>29999999</v>
      </c>
    </row>
    <row r="114" spans="1:8" s="631" customFormat="1" ht="31.5">
      <c r="A114" s="669">
        <v>225</v>
      </c>
      <c r="B114" s="670"/>
      <c r="C114" s="670"/>
      <c r="D114" s="677"/>
      <c r="E114" s="626" t="s">
        <v>277</v>
      </c>
      <c r="F114" s="564"/>
      <c r="G114" s="672"/>
      <c r="H114" s="632"/>
    </row>
    <row r="115" spans="1:8" s="631" customFormat="1">
      <c r="A115" s="669"/>
      <c r="B115" s="670">
        <v>7</v>
      </c>
      <c r="C115" s="547"/>
      <c r="D115" s="595"/>
      <c r="E115" s="580" t="s">
        <v>582</v>
      </c>
      <c r="F115" s="567"/>
      <c r="G115" s="672"/>
    </row>
    <row r="116" spans="1:8" s="631" customFormat="1">
      <c r="A116" s="669"/>
      <c r="B116" s="670"/>
      <c r="C116" s="547">
        <v>1</v>
      </c>
      <c r="D116" s="595"/>
      <c r="E116" s="707" t="s">
        <v>1317</v>
      </c>
      <c r="F116" s="567">
        <v>1610195000</v>
      </c>
      <c r="G116" s="672"/>
    </row>
    <row r="117" spans="1:8" s="631" customFormat="1">
      <c r="A117" s="669"/>
      <c r="B117" s="670"/>
      <c r="C117" s="547">
        <v>2</v>
      </c>
      <c r="D117" s="595"/>
      <c r="E117" s="706" t="s">
        <v>1319</v>
      </c>
      <c r="F117" s="567">
        <v>4855000</v>
      </c>
      <c r="G117" s="672"/>
    </row>
    <row r="118" spans="1:8" s="631" customFormat="1">
      <c r="A118" s="669"/>
      <c r="B118" s="670"/>
      <c r="C118" s="547">
        <v>3</v>
      </c>
      <c r="D118" s="595"/>
      <c r="E118" s="706" t="s">
        <v>1318</v>
      </c>
      <c r="F118" s="567">
        <v>12077000</v>
      </c>
      <c r="G118" s="672"/>
    </row>
    <row r="119" spans="1:8" s="631" customFormat="1" ht="16.5" thickBot="1">
      <c r="A119" s="669"/>
      <c r="B119" s="670"/>
      <c r="C119" s="547">
        <v>4</v>
      </c>
      <c r="D119" s="595"/>
      <c r="E119" s="558" t="s">
        <v>1320</v>
      </c>
      <c r="F119" s="567">
        <v>306751000</v>
      </c>
      <c r="G119" s="672"/>
    </row>
    <row r="120" spans="1:8" s="631" customFormat="1" hidden="1">
      <c r="A120" s="669"/>
      <c r="B120" s="670"/>
      <c r="C120" s="547">
        <v>5</v>
      </c>
      <c r="D120" s="595"/>
      <c r="E120" s="558"/>
      <c r="F120" s="567"/>
      <c r="G120" s="672"/>
    </row>
    <row r="121" spans="1:8" s="631" customFormat="1" hidden="1">
      <c r="A121" s="669"/>
      <c r="B121" s="670"/>
      <c r="C121" s="547">
        <v>6</v>
      </c>
      <c r="D121" s="595"/>
      <c r="E121" s="558"/>
      <c r="F121" s="567"/>
      <c r="G121" s="672"/>
    </row>
    <row r="122" spans="1:8" s="631" customFormat="1" hidden="1">
      <c r="A122" s="669"/>
      <c r="B122" s="670"/>
      <c r="C122" s="547">
        <v>7</v>
      </c>
      <c r="D122" s="595"/>
      <c r="E122" s="558"/>
      <c r="F122" s="567"/>
      <c r="G122" s="672"/>
    </row>
    <row r="123" spans="1:8" s="631" customFormat="1" ht="16.5" hidden="1" thickBot="1">
      <c r="A123" s="669"/>
      <c r="B123" s="670"/>
      <c r="C123" s="547">
        <v>8</v>
      </c>
      <c r="D123" s="595"/>
      <c r="E123" s="566"/>
      <c r="F123" s="567"/>
      <c r="G123" s="672"/>
    </row>
    <row r="124" spans="1:8" s="631" customFormat="1" ht="16.5" thickBot="1">
      <c r="A124" s="603"/>
      <c r="B124" s="615"/>
      <c r="C124" s="615"/>
      <c r="D124" s="660"/>
      <c r="E124" s="556" t="s">
        <v>601</v>
      </c>
      <c r="F124" s="609">
        <f>SUM(F116:F123)</f>
        <v>1933878000</v>
      </c>
    </row>
    <row r="125" spans="1:8" s="631" customFormat="1">
      <c r="A125" s="669">
        <v>241</v>
      </c>
      <c r="B125" s="671"/>
      <c r="C125" s="671"/>
      <c r="D125" s="678"/>
      <c r="E125" s="604" t="s">
        <v>184</v>
      </c>
      <c r="F125" s="562"/>
    </row>
    <row r="126" spans="1:8" s="631" customFormat="1">
      <c r="A126" s="669"/>
      <c r="B126" s="670"/>
      <c r="C126" s="670">
        <v>1</v>
      </c>
      <c r="D126" s="659"/>
      <c r="E126" s="566" t="s">
        <v>680</v>
      </c>
      <c r="F126" s="567">
        <v>56000000</v>
      </c>
    </row>
    <row r="127" spans="1:8" s="631" customFormat="1">
      <c r="A127" s="669"/>
      <c r="B127" s="670"/>
      <c r="C127" s="670">
        <v>2</v>
      </c>
      <c r="D127" s="659"/>
      <c r="E127" s="566" t="s">
        <v>727</v>
      </c>
      <c r="F127" s="567">
        <v>0</v>
      </c>
    </row>
    <row r="128" spans="1:8" s="631" customFormat="1">
      <c r="A128" s="669"/>
      <c r="B128" s="670"/>
      <c r="C128" s="670">
        <v>3</v>
      </c>
      <c r="D128" s="659"/>
      <c r="E128" s="566" t="s">
        <v>681</v>
      </c>
      <c r="F128" s="567">
        <v>480499999.5999999</v>
      </c>
    </row>
    <row r="129" spans="1:6" s="631" customFormat="1">
      <c r="A129" s="669"/>
      <c r="B129" s="670"/>
      <c r="C129" s="670">
        <v>4</v>
      </c>
      <c r="D129" s="659"/>
      <c r="E129" s="566" t="s">
        <v>682</v>
      </c>
      <c r="F129" s="567">
        <v>0</v>
      </c>
    </row>
    <row r="130" spans="1:6" s="631" customFormat="1">
      <c r="A130" s="669"/>
      <c r="B130" s="670"/>
      <c r="C130" s="670">
        <v>5</v>
      </c>
      <c r="D130" s="659"/>
      <c r="E130" s="566" t="s">
        <v>683</v>
      </c>
      <c r="F130" s="567">
        <v>48500000</v>
      </c>
    </row>
    <row r="131" spans="1:6" s="631" customFormat="1">
      <c r="A131" s="669"/>
      <c r="B131" s="670"/>
      <c r="C131" s="670">
        <v>6</v>
      </c>
      <c r="D131" s="659"/>
      <c r="E131" s="566" t="s">
        <v>684</v>
      </c>
      <c r="F131" s="567">
        <v>500000</v>
      </c>
    </row>
    <row r="132" spans="1:6" s="631" customFormat="1" ht="16.5" thickBot="1">
      <c r="A132" s="669"/>
      <c r="B132" s="670"/>
      <c r="C132" s="670">
        <v>7</v>
      </c>
      <c r="D132" s="659"/>
      <c r="E132" s="566" t="s">
        <v>679</v>
      </c>
      <c r="F132" s="567">
        <v>1300000</v>
      </c>
    </row>
    <row r="133" spans="1:6" s="631" customFormat="1" ht="16.5" thickBot="1">
      <c r="A133" s="603"/>
      <c r="B133" s="615"/>
      <c r="C133" s="615"/>
      <c r="D133" s="660"/>
      <c r="E133" s="679" t="s">
        <v>602</v>
      </c>
      <c r="F133" s="609">
        <f>SUM(F126:F132)</f>
        <v>586799999.5999999</v>
      </c>
    </row>
    <row r="134" spans="1:6" ht="32.25" thickBot="1">
      <c r="A134" s="682">
        <v>245</v>
      </c>
      <c r="B134" s="683"/>
      <c r="C134" s="578"/>
      <c r="D134" s="684"/>
      <c r="E134" s="685" t="s">
        <v>1047</v>
      </c>
      <c r="F134" s="686"/>
    </row>
    <row r="135" spans="1:6" s="672" customFormat="1">
      <c r="A135" s="669">
        <v>260</v>
      </c>
      <c r="B135" s="670"/>
      <c r="C135" s="670"/>
      <c r="D135" s="677"/>
      <c r="E135" s="626" t="s">
        <v>599</v>
      </c>
      <c r="F135" s="564"/>
    </row>
    <row r="136" spans="1:6" s="575" customFormat="1" hidden="1">
      <c r="A136" s="546"/>
      <c r="B136" s="670">
        <v>1</v>
      </c>
      <c r="C136" s="547"/>
      <c r="D136" s="595"/>
      <c r="E136" s="548" t="s">
        <v>246</v>
      </c>
      <c r="F136" s="534"/>
    </row>
    <row r="137" spans="1:6" s="575" customFormat="1" ht="16.5" thickBot="1">
      <c r="A137" s="546"/>
      <c r="B137" s="670">
        <v>8</v>
      </c>
      <c r="C137" s="547"/>
      <c r="D137" s="595"/>
      <c r="E137" s="548" t="s">
        <v>123</v>
      </c>
      <c r="F137" s="534">
        <v>1699379053.9999998</v>
      </c>
    </row>
    <row r="138" spans="1:6" s="672" customFormat="1" ht="16.5" thickBot="1">
      <c r="A138" s="603"/>
      <c r="B138" s="680"/>
      <c r="C138" s="680"/>
      <c r="D138" s="681"/>
      <c r="E138" s="679" t="s">
        <v>603</v>
      </c>
      <c r="F138" s="557">
        <f>SUM(F136:F137)</f>
        <v>1699379053.9999998</v>
      </c>
    </row>
    <row r="139" spans="1:6" s="575" customFormat="1" ht="16.5" thickBot="1">
      <c r="A139" s="536"/>
      <c r="B139" s="536"/>
      <c r="C139" s="531"/>
      <c r="D139" s="687"/>
      <c r="E139" s="533"/>
      <c r="F139" s="688"/>
    </row>
    <row r="140" spans="1:6" ht="16.5" thickBot="1">
      <c r="A140" s="988" t="s">
        <v>583</v>
      </c>
      <c r="B140" s="989"/>
      <c r="C140" s="989"/>
      <c r="D140" s="989"/>
      <c r="E140" s="990"/>
      <c r="F140" s="689">
        <f>SUM(F134,F138,F133,F124,F109,F88,F80,F76,F63,F113)</f>
        <v>5381425478.999999</v>
      </c>
    </row>
    <row r="141" spans="1:6">
      <c r="A141" s="690"/>
      <c r="B141" s="690"/>
      <c r="C141" s="691"/>
      <c r="D141" s="691"/>
      <c r="E141" s="691"/>
      <c r="F141" s="692"/>
    </row>
    <row r="142" spans="1:6" s="575" customFormat="1">
      <c r="A142" s="693"/>
      <c r="B142" s="693"/>
      <c r="F142" s="694"/>
    </row>
    <row r="143" spans="1:6" s="575" customFormat="1">
      <c r="A143" s="693"/>
      <c r="B143" s="693"/>
      <c r="F143" s="694">
        <f>'16B.m'!F229-'16A.m'!F140</f>
        <v>0</v>
      </c>
    </row>
    <row r="144" spans="1:6" s="575" customFormat="1">
      <c r="A144" s="693"/>
      <c r="B144" s="693"/>
      <c r="F144" s="694"/>
    </row>
    <row r="145" spans="1:6" s="575" customFormat="1">
      <c r="A145" s="693"/>
      <c r="B145" s="693"/>
      <c r="F145" s="694"/>
    </row>
    <row r="146" spans="1:6" s="575" customFormat="1">
      <c r="A146" s="693"/>
      <c r="B146" s="693"/>
      <c r="F146" s="694"/>
    </row>
    <row r="147" spans="1:6" s="575" customFormat="1">
      <c r="A147" s="693"/>
      <c r="B147" s="693"/>
      <c r="F147" s="694"/>
    </row>
    <row r="148" spans="1:6" s="575" customFormat="1">
      <c r="A148" s="693"/>
      <c r="B148" s="693"/>
      <c r="F148" s="694"/>
    </row>
    <row r="149" spans="1:6" s="575" customFormat="1">
      <c r="A149" s="693"/>
      <c r="B149" s="693"/>
      <c r="F149" s="694"/>
    </row>
    <row r="150" spans="1:6" s="575" customFormat="1">
      <c r="A150" s="693"/>
      <c r="B150" s="693"/>
      <c r="F150" s="694"/>
    </row>
    <row r="151" spans="1:6" s="575" customFormat="1">
      <c r="A151" s="693"/>
      <c r="B151" s="693"/>
      <c r="F151" s="694"/>
    </row>
    <row r="152" spans="1:6" s="575" customFormat="1">
      <c r="A152" s="693"/>
      <c r="B152" s="693"/>
      <c r="F152" s="694"/>
    </row>
    <row r="153" spans="1:6" s="575" customFormat="1">
      <c r="A153" s="693"/>
      <c r="B153" s="693"/>
      <c r="F153" s="694"/>
    </row>
    <row r="154" spans="1:6" s="575" customFormat="1">
      <c r="A154" s="693"/>
      <c r="B154" s="693"/>
      <c r="F154" s="694"/>
    </row>
    <row r="155" spans="1:6" s="575" customFormat="1">
      <c r="A155" s="693"/>
      <c r="B155" s="693"/>
      <c r="F155" s="694"/>
    </row>
    <row r="156" spans="1:6" s="575" customFormat="1">
      <c r="A156" s="693"/>
      <c r="B156" s="693"/>
      <c r="F156" s="694"/>
    </row>
    <row r="157" spans="1:6" s="575" customFormat="1">
      <c r="A157" s="693"/>
      <c r="B157" s="693"/>
      <c r="F157" s="694"/>
    </row>
    <row r="158" spans="1:6" s="575" customFormat="1">
      <c r="A158" s="693"/>
      <c r="B158" s="693"/>
      <c r="F158" s="694"/>
    </row>
  </sheetData>
  <mergeCells count="12">
    <mergeCell ref="E1:F1"/>
    <mergeCell ref="A2:F2"/>
    <mergeCell ref="A3:F3"/>
    <mergeCell ref="A4:F4"/>
    <mergeCell ref="A140:E140"/>
    <mergeCell ref="A7:A11"/>
    <mergeCell ref="A5:D6"/>
    <mergeCell ref="E6:F6"/>
    <mergeCell ref="B7:B11"/>
    <mergeCell ref="C7:C11"/>
    <mergeCell ref="D7:D11"/>
    <mergeCell ref="F7:F11"/>
  </mergeCells>
  <phoneticPr fontId="36" type="noConversion"/>
  <printOptions horizontalCentered="1"/>
  <pageMargins left="0.39370078740157483" right="0.39370078740157483" top="0.55118110236220474" bottom="0.43307086614173229" header="0.31496062992125984" footer="0.27559055118110237"/>
  <pageSetup paperSize="9" orientation="portrait" r:id="rId1"/>
  <headerFooter alignWithMargins="0">
    <oddFooter>&amp;R&amp;P</oddFooter>
  </headerFooter>
  <rowBreaks count="2" manualBreakCount="2">
    <brk id="76" max="5" man="1"/>
    <brk id="159" max="5" man="1"/>
  </rowBreaks>
  <colBreaks count="1" manualBreakCount="1">
    <brk id="6" max="22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A1:N236"/>
  <sheetViews>
    <sheetView view="pageBreakPreview" zoomScale="115" zoomScaleSheetLayoutView="100" workbookViewId="0">
      <pane ySplit="9" topLeftCell="A208" activePane="bottomLeft" state="frozen"/>
      <selection activeCell="A2" sqref="A2:F2"/>
      <selection pane="bottomLeft" activeCell="F174" sqref="F174"/>
    </sheetView>
  </sheetViews>
  <sheetFormatPr defaultColWidth="5" defaultRowHeight="15.75"/>
  <cols>
    <col min="1" max="1" width="4.85546875" style="619" customWidth="1"/>
    <col min="2" max="2" width="4.140625" style="619" customWidth="1"/>
    <col min="3" max="3" width="5.28515625" style="619" customWidth="1"/>
    <col min="4" max="4" width="6" style="619" customWidth="1"/>
    <col min="5" max="5" width="52" style="523" customWidth="1"/>
    <col min="6" max="6" width="17.85546875" style="619" customWidth="1"/>
    <col min="7" max="9" width="5" style="523" customWidth="1"/>
    <col min="10" max="10" width="16.7109375" style="523" bestFit="1" customWidth="1"/>
    <col min="11" max="11" width="19.7109375" style="523" customWidth="1"/>
    <col min="12" max="16384" width="5" style="523"/>
  </cols>
  <sheetData>
    <row r="1" spans="1:11">
      <c r="A1" s="979" t="s">
        <v>1311</v>
      </c>
      <c r="B1" s="980"/>
      <c r="C1" s="980"/>
      <c r="D1" s="980"/>
      <c r="E1" s="980"/>
      <c r="F1" s="1008"/>
    </row>
    <row r="2" spans="1:11">
      <c r="A2" s="982" t="s">
        <v>517</v>
      </c>
      <c r="B2" s="983"/>
      <c r="C2" s="983"/>
      <c r="D2" s="983"/>
      <c r="E2" s="983"/>
      <c r="F2" s="1009"/>
    </row>
    <row r="3" spans="1:11" ht="16.5" thickBot="1">
      <c r="A3" s="985" t="s">
        <v>518</v>
      </c>
      <c r="B3" s="986"/>
      <c r="C3" s="986"/>
      <c r="D3" s="986"/>
      <c r="E3" s="986"/>
      <c r="F3" s="1010"/>
    </row>
    <row r="4" spans="1:11" s="525" customFormat="1">
      <c r="A4" s="1011" t="s">
        <v>519</v>
      </c>
      <c r="B4" s="1011"/>
      <c r="C4" s="1011"/>
      <c r="D4" s="1011"/>
      <c r="E4" s="524"/>
      <c r="F4" s="524"/>
    </row>
    <row r="5" spans="1:11" ht="16.5" thickBot="1">
      <c r="A5" s="1011"/>
      <c r="B5" s="1011"/>
      <c r="C5" s="1011"/>
      <c r="D5" s="1011"/>
      <c r="E5" s="997" t="s">
        <v>1097</v>
      </c>
      <c r="F5" s="997"/>
    </row>
    <row r="6" spans="1:11" ht="15.75" customHeight="1">
      <c r="A6" s="991" t="s">
        <v>520</v>
      </c>
      <c r="B6" s="999" t="s">
        <v>521</v>
      </c>
      <c r="C6" s="999" t="s">
        <v>522</v>
      </c>
      <c r="D6" s="999" t="s">
        <v>523</v>
      </c>
      <c r="E6" s="526" t="s">
        <v>524</v>
      </c>
      <c r="F6" s="1005" t="s">
        <v>1310</v>
      </c>
    </row>
    <row r="7" spans="1:11">
      <c r="A7" s="992"/>
      <c r="B7" s="1000"/>
      <c r="C7" s="1002"/>
      <c r="D7" s="1002"/>
      <c r="E7" s="527" t="s">
        <v>525</v>
      </c>
      <c r="F7" s="1006"/>
    </row>
    <row r="8" spans="1:11">
      <c r="A8" s="992"/>
      <c r="B8" s="1000"/>
      <c r="C8" s="1002"/>
      <c r="D8" s="1002"/>
      <c r="E8" s="527" t="s">
        <v>526</v>
      </c>
      <c r="F8" s="1006"/>
      <c r="J8" s="528"/>
    </row>
    <row r="9" spans="1:11" ht="16.5" thickBot="1">
      <c r="A9" s="993"/>
      <c r="B9" s="1013"/>
      <c r="C9" s="1003"/>
      <c r="D9" s="1003"/>
      <c r="E9" s="529" t="s">
        <v>527</v>
      </c>
      <c r="F9" s="1012"/>
    </row>
    <row r="10" spans="1:11">
      <c r="A10" s="530">
        <v>102</v>
      </c>
      <c r="B10" s="531"/>
      <c r="C10" s="532"/>
      <c r="D10" s="532"/>
      <c r="E10" s="533" t="s">
        <v>528</v>
      </c>
      <c r="F10" s="534"/>
    </row>
    <row r="11" spans="1:11">
      <c r="A11" s="535"/>
      <c r="B11" s="536"/>
      <c r="C11" s="532"/>
      <c r="D11" s="532"/>
      <c r="E11" s="533" t="s">
        <v>264</v>
      </c>
      <c r="F11" s="534"/>
    </row>
    <row r="12" spans="1:11">
      <c r="A12" s="535"/>
      <c r="B12" s="531"/>
      <c r="C12" s="532">
        <v>1</v>
      </c>
      <c r="D12" s="532"/>
      <c r="E12" s="537" t="s">
        <v>584</v>
      </c>
      <c r="F12" s="534"/>
    </row>
    <row r="13" spans="1:11">
      <c r="A13" s="535"/>
      <c r="B13" s="531"/>
      <c r="C13" s="532"/>
      <c r="D13" s="532">
        <v>1</v>
      </c>
      <c r="E13" s="537" t="s">
        <v>181</v>
      </c>
      <c r="F13" s="534">
        <v>21941000</v>
      </c>
      <c r="K13" s="538"/>
    </row>
    <row r="14" spans="1:11">
      <c r="A14" s="535"/>
      <c r="B14" s="531"/>
      <c r="C14" s="532"/>
      <c r="D14" s="532">
        <v>2</v>
      </c>
      <c r="E14" s="537" t="s">
        <v>529</v>
      </c>
      <c r="F14" s="534">
        <v>4515000</v>
      </c>
      <c r="K14" s="538"/>
    </row>
    <row r="15" spans="1:11">
      <c r="A15" s="535"/>
      <c r="B15" s="531"/>
      <c r="C15" s="532"/>
      <c r="D15" s="532">
        <v>3</v>
      </c>
      <c r="E15" s="537" t="s">
        <v>530</v>
      </c>
      <c r="F15" s="534">
        <v>88395000</v>
      </c>
      <c r="K15" s="538"/>
    </row>
    <row r="16" spans="1:11" hidden="1">
      <c r="A16" s="535"/>
      <c r="B16" s="531"/>
      <c r="C16" s="532"/>
      <c r="D16" s="532">
        <v>4</v>
      </c>
      <c r="E16" s="696" t="s">
        <v>147</v>
      </c>
      <c r="F16" s="534"/>
      <c r="K16" s="538"/>
    </row>
    <row r="17" spans="1:11">
      <c r="A17" s="535"/>
      <c r="B17" s="531"/>
      <c r="C17" s="532"/>
      <c r="D17" s="532">
        <v>5</v>
      </c>
      <c r="E17" s="696" t="s">
        <v>149</v>
      </c>
      <c r="F17" s="534">
        <v>335602</v>
      </c>
      <c r="K17" s="538"/>
    </row>
    <row r="18" spans="1:11">
      <c r="A18" s="535"/>
      <c r="B18" s="531"/>
      <c r="C18" s="532"/>
      <c r="D18" s="532">
        <v>6</v>
      </c>
      <c r="E18" s="696" t="s">
        <v>150</v>
      </c>
      <c r="F18" s="534">
        <v>250000</v>
      </c>
      <c r="K18" s="538"/>
    </row>
    <row r="19" spans="1:11" hidden="1">
      <c r="A19" s="535"/>
      <c r="B19" s="531"/>
      <c r="C19" s="532"/>
      <c r="D19" s="532">
        <v>7</v>
      </c>
      <c r="E19" s="696" t="s">
        <v>152</v>
      </c>
      <c r="F19" s="534"/>
      <c r="K19" s="538"/>
    </row>
    <row r="20" spans="1:11" hidden="1">
      <c r="A20" s="535"/>
      <c r="B20" s="531"/>
      <c r="C20" s="532"/>
      <c r="D20" s="532">
        <v>8</v>
      </c>
      <c r="E20" s="696" t="s">
        <v>585</v>
      </c>
      <c r="F20" s="534"/>
      <c r="K20" s="538"/>
    </row>
    <row r="21" spans="1:11" hidden="1">
      <c r="A21" s="535"/>
      <c r="B21" s="531"/>
      <c r="C21" s="532"/>
      <c r="D21" s="532">
        <v>9</v>
      </c>
      <c r="E21" s="696" t="s">
        <v>381</v>
      </c>
      <c r="F21" s="534"/>
      <c r="K21" s="538"/>
    </row>
    <row r="22" spans="1:11" hidden="1">
      <c r="A22" s="535"/>
      <c r="B22" s="531"/>
      <c r="C22" s="532"/>
      <c r="D22" s="532">
        <v>10</v>
      </c>
      <c r="E22" s="537" t="s">
        <v>187</v>
      </c>
      <c r="F22" s="534"/>
    </row>
    <row r="23" spans="1:11">
      <c r="A23" s="539"/>
      <c r="B23" s="540"/>
      <c r="C23" s="541"/>
      <c r="D23" s="541"/>
      <c r="E23" s="542" t="s">
        <v>531</v>
      </c>
      <c r="F23" s="543">
        <f>SUM(F13:F22)</f>
        <v>115436602</v>
      </c>
    </row>
    <row r="24" spans="1:11">
      <c r="A24" s="544"/>
      <c r="B24" s="536">
        <v>1</v>
      </c>
      <c r="C24" s="545"/>
      <c r="D24" s="545"/>
      <c r="E24" s="533" t="s">
        <v>532</v>
      </c>
      <c r="F24" s="534"/>
    </row>
    <row r="25" spans="1:11">
      <c r="A25" s="535"/>
      <c r="B25" s="531"/>
      <c r="C25" s="532">
        <v>1</v>
      </c>
      <c r="D25" s="532"/>
      <c r="E25" s="537" t="s">
        <v>584</v>
      </c>
      <c r="F25" s="534"/>
    </row>
    <row r="26" spans="1:11">
      <c r="A26" s="535"/>
      <c r="B26" s="531"/>
      <c r="C26" s="532"/>
      <c r="D26" s="532">
        <v>1</v>
      </c>
      <c r="E26" s="537" t="s">
        <v>181</v>
      </c>
      <c r="F26" s="534">
        <v>276980000</v>
      </c>
    </row>
    <row r="27" spans="1:11">
      <c r="A27" s="535"/>
      <c r="B27" s="531"/>
      <c r="C27" s="532"/>
      <c r="D27" s="532">
        <v>2</v>
      </c>
      <c r="E27" s="537" t="s">
        <v>533</v>
      </c>
      <c r="F27" s="534">
        <v>60806000</v>
      </c>
    </row>
    <row r="28" spans="1:11">
      <c r="A28" s="535"/>
      <c r="B28" s="531"/>
      <c r="C28" s="532"/>
      <c r="D28" s="532">
        <v>3</v>
      </c>
      <c r="E28" s="537" t="s">
        <v>530</v>
      </c>
      <c r="F28" s="534">
        <v>105519000</v>
      </c>
    </row>
    <row r="29" spans="1:11" hidden="1">
      <c r="A29" s="535"/>
      <c r="B29" s="531"/>
      <c r="C29" s="532"/>
      <c r="D29" s="532">
        <v>4</v>
      </c>
      <c r="E29" s="696" t="s">
        <v>147</v>
      </c>
      <c r="F29" s="534"/>
      <c r="K29" s="538"/>
    </row>
    <row r="30" spans="1:11">
      <c r="A30" s="535"/>
      <c r="B30" s="531"/>
      <c r="C30" s="532"/>
      <c r="D30" s="532">
        <v>5</v>
      </c>
      <c r="E30" s="696" t="s">
        <v>149</v>
      </c>
      <c r="F30" s="534">
        <v>867373</v>
      </c>
      <c r="K30" s="538"/>
    </row>
    <row r="31" spans="1:11">
      <c r="A31" s="535"/>
      <c r="B31" s="531"/>
      <c r="C31" s="532"/>
      <c r="D31" s="532">
        <v>6</v>
      </c>
      <c r="E31" s="696" t="s">
        <v>150</v>
      </c>
      <c r="F31" s="534">
        <v>4333000</v>
      </c>
      <c r="K31" s="538"/>
    </row>
    <row r="32" spans="1:11" hidden="1">
      <c r="A32" s="535"/>
      <c r="B32" s="531"/>
      <c r="C32" s="532"/>
      <c r="D32" s="532">
        <v>7</v>
      </c>
      <c r="E32" s="696" t="s">
        <v>152</v>
      </c>
      <c r="F32" s="534"/>
      <c r="K32" s="538"/>
    </row>
    <row r="33" spans="1:11" hidden="1">
      <c r="A33" s="535"/>
      <c r="B33" s="531"/>
      <c r="C33" s="532"/>
      <c r="D33" s="532">
        <v>8</v>
      </c>
      <c r="E33" s="696" t="s">
        <v>585</v>
      </c>
      <c r="F33" s="534"/>
      <c r="K33" s="538"/>
    </row>
    <row r="34" spans="1:11" hidden="1">
      <c r="A34" s="535"/>
      <c r="B34" s="531"/>
      <c r="C34" s="532"/>
      <c r="D34" s="532">
        <v>9</v>
      </c>
      <c r="E34" s="696" t="s">
        <v>381</v>
      </c>
      <c r="F34" s="534"/>
      <c r="K34" s="538"/>
    </row>
    <row r="35" spans="1:11" hidden="1">
      <c r="A35" s="535"/>
      <c r="B35" s="531"/>
      <c r="C35" s="532"/>
      <c r="D35" s="532">
        <v>10</v>
      </c>
      <c r="E35" s="537" t="s">
        <v>187</v>
      </c>
      <c r="F35" s="534"/>
    </row>
    <row r="36" spans="1:11">
      <c r="A36" s="539"/>
      <c r="B36" s="540"/>
      <c r="C36" s="541"/>
      <c r="D36" s="541"/>
      <c r="E36" s="542" t="s">
        <v>534</v>
      </c>
      <c r="F36" s="543">
        <f>SUM(F26:F35,)</f>
        <v>448505373</v>
      </c>
    </row>
    <row r="37" spans="1:11">
      <c r="A37" s="535"/>
      <c r="B37" s="536">
        <v>2</v>
      </c>
      <c r="C37" s="532"/>
      <c r="D37" s="532"/>
      <c r="E37" s="533" t="s">
        <v>266</v>
      </c>
      <c r="F37" s="534"/>
    </row>
    <row r="38" spans="1:11">
      <c r="A38" s="535"/>
      <c r="B38" s="531"/>
      <c r="C38" s="532">
        <v>1</v>
      </c>
      <c r="D38" s="532"/>
      <c r="E38" s="537" t="s">
        <v>584</v>
      </c>
      <c r="F38" s="534"/>
    </row>
    <row r="39" spans="1:11">
      <c r="A39" s="535"/>
      <c r="B39" s="531"/>
      <c r="C39" s="532"/>
      <c r="D39" s="532">
        <v>1</v>
      </c>
      <c r="E39" s="537" t="s">
        <v>181</v>
      </c>
      <c r="F39" s="534">
        <v>31031000</v>
      </c>
    </row>
    <row r="40" spans="1:11">
      <c r="A40" s="535"/>
      <c r="B40" s="531"/>
      <c r="C40" s="532"/>
      <c r="D40" s="532">
        <v>2</v>
      </c>
      <c r="E40" s="537" t="s">
        <v>533</v>
      </c>
      <c r="F40" s="534">
        <v>6234000</v>
      </c>
    </row>
    <row r="41" spans="1:11">
      <c r="A41" s="535"/>
      <c r="B41" s="531"/>
      <c r="C41" s="532"/>
      <c r="D41" s="532">
        <v>3</v>
      </c>
      <c r="E41" s="537" t="s">
        <v>530</v>
      </c>
      <c r="F41" s="534">
        <v>18159000</v>
      </c>
    </row>
    <row r="42" spans="1:11" hidden="1">
      <c r="A42" s="535"/>
      <c r="B42" s="531"/>
      <c r="C42" s="532"/>
      <c r="D42" s="532">
        <v>4</v>
      </c>
      <c r="E42" s="696" t="s">
        <v>147</v>
      </c>
      <c r="F42" s="534"/>
      <c r="K42" s="538"/>
    </row>
    <row r="43" spans="1:11">
      <c r="A43" s="535"/>
      <c r="B43" s="531"/>
      <c r="C43" s="532"/>
      <c r="D43" s="532">
        <v>5</v>
      </c>
      <c r="E43" s="696" t="s">
        <v>149</v>
      </c>
      <c r="F43" s="534">
        <v>1090379</v>
      </c>
      <c r="K43" s="538"/>
    </row>
    <row r="44" spans="1:11" hidden="1">
      <c r="A44" s="535"/>
      <c r="B44" s="531"/>
      <c r="C44" s="532"/>
      <c r="D44" s="532">
        <v>6</v>
      </c>
      <c r="E44" s="696" t="s">
        <v>150</v>
      </c>
      <c r="F44" s="534"/>
      <c r="K44" s="538"/>
    </row>
    <row r="45" spans="1:11" hidden="1">
      <c r="A45" s="535"/>
      <c r="B45" s="531"/>
      <c r="C45" s="532"/>
      <c r="D45" s="532">
        <v>7</v>
      </c>
      <c r="E45" s="696" t="s">
        <v>152</v>
      </c>
      <c r="F45" s="534"/>
      <c r="K45" s="538"/>
    </row>
    <row r="46" spans="1:11" hidden="1">
      <c r="A46" s="535"/>
      <c r="B46" s="531"/>
      <c r="C46" s="532"/>
      <c r="D46" s="532">
        <v>8</v>
      </c>
      <c r="E46" s="696" t="s">
        <v>585</v>
      </c>
      <c r="F46" s="534"/>
      <c r="K46" s="538"/>
    </row>
    <row r="47" spans="1:11" hidden="1">
      <c r="A47" s="535"/>
      <c r="B47" s="531"/>
      <c r="C47" s="532"/>
      <c r="D47" s="532">
        <v>9</v>
      </c>
      <c r="E47" s="696" t="s">
        <v>381</v>
      </c>
      <c r="F47" s="534"/>
      <c r="K47" s="538"/>
    </row>
    <row r="48" spans="1:11" hidden="1">
      <c r="A48" s="546"/>
      <c r="B48" s="547"/>
      <c r="C48" s="547"/>
      <c r="D48" s="532">
        <v>10</v>
      </c>
      <c r="E48" s="548" t="s">
        <v>187</v>
      </c>
      <c r="F48" s="534"/>
    </row>
    <row r="49" spans="1:11">
      <c r="A49" s="539"/>
      <c r="B49" s="540"/>
      <c r="C49" s="541"/>
      <c r="D49" s="541"/>
      <c r="E49" s="542" t="s">
        <v>535</v>
      </c>
      <c r="F49" s="543">
        <f>SUM(F39:F48)</f>
        <v>56514379</v>
      </c>
    </row>
    <row r="50" spans="1:11">
      <c r="A50" s="535"/>
      <c r="B50" s="536">
        <v>4</v>
      </c>
      <c r="C50" s="532"/>
      <c r="D50" s="532"/>
      <c r="E50" s="533" t="s">
        <v>536</v>
      </c>
      <c r="F50" s="534"/>
    </row>
    <row r="51" spans="1:11">
      <c r="A51" s="535"/>
      <c r="B51" s="531"/>
      <c r="C51" s="532">
        <v>1</v>
      </c>
      <c r="D51" s="532"/>
      <c r="E51" s="537" t="s">
        <v>584</v>
      </c>
      <c r="F51" s="534"/>
    </row>
    <row r="52" spans="1:11">
      <c r="A52" s="535"/>
      <c r="B52" s="531"/>
      <c r="C52" s="532"/>
      <c r="D52" s="532">
        <v>1</v>
      </c>
      <c r="E52" s="537" t="s">
        <v>537</v>
      </c>
      <c r="F52" s="534">
        <v>15205000</v>
      </c>
    </row>
    <row r="53" spans="1:11">
      <c r="A53" s="535"/>
      <c r="B53" s="531"/>
      <c r="C53" s="532"/>
      <c r="D53" s="532">
        <v>2</v>
      </c>
      <c r="E53" s="537" t="s">
        <v>533</v>
      </c>
      <c r="F53" s="534">
        <v>2981000</v>
      </c>
    </row>
    <row r="54" spans="1:11">
      <c r="A54" s="535"/>
      <c r="B54" s="531"/>
      <c r="C54" s="532"/>
      <c r="D54" s="532">
        <v>3</v>
      </c>
      <c r="E54" s="537" t="s">
        <v>538</v>
      </c>
      <c r="F54" s="534">
        <v>7048000</v>
      </c>
    </row>
    <row r="55" spans="1:11" hidden="1">
      <c r="A55" s="535"/>
      <c r="B55" s="531"/>
      <c r="C55" s="532"/>
      <c r="D55" s="532">
        <v>4</v>
      </c>
      <c r="E55" s="696" t="s">
        <v>147</v>
      </c>
      <c r="F55" s="534"/>
      <c r="K55" s="538"/>
    </row>
    <row r="56" spans="1:11">
      <c r="A56" s="535"/>
      <c r="B56" s="531"/>
      <c r="C56" s="532"/>
      <c r="D56" s="532">
        <v>5</v>
      </c>
      <c r="E56" s="696" t="s">
        <v>149</v>
      </c>
      <c r="F56" s="534">
        <v>465503</v>
      </c>
      <c r="K56" s="538"/>
    </row>
    <row r="57" spans="1:11">
      <c r="A57" s="535"/>
      <c r="B57" s="531"/>
      <c r="C57" s="532"/>
      <c r="D57" s="532">
        <v>6</v>
      </c>
      <c r="E57" s="696" t="s">
        <v>150</v>
      </c>
      <c r="F57" s="534">
        <v>2227000</v>
      </c>
      <c r="K57" s="538"/>
    </row>
    <row r="58" spans="1:11" hidden="1">
      <c r="A58" s="535"/>
      <c r="B58" s="531"/>
      <c r="C58" s="532"/>
      <c r="D58" s="532">
        <v>7</v>
      </c>
      <c r="E58" s="696" t="s">
        <v>152</v>
      </c>
      <c r="F58" s="534"/>
      <c r="K58" s="538"/>
    </row>
    <row r="59" spans="1:11" hidden="1">
      <c r="A59" s="535"/>
      <c r="B59" s="531"/>
      <c r="C59" s="532"/>
      <c r="D59" s="532">
        <v>8</v>
      </c>
      <c r="E59" s="696" t="s">
        <v>585</v>
      </c>
      <c r="F59" s="534"/>
      <c r="K59" s="538"/>
    </row>
    <row r="60" spans="1:11" hidden="1">
      <c r="A60" s="535"/>
      <c r="B60" s="531"/>
      <c r="C60" s="532"/>
      <c r="D60" s="532">
        <v>9</v>
      </c>
      <c r="E60" s="696" t="s">
        <v>381</v>
      </c>
      <c r="F60" s="534"/>
      <c r="K60" s="538"/>
    </row>
    <row r="61" spans="1:11" hidden="1">
      <c r="A61" s="535"/>
      <c r="B61" s="531"/>
      <c r="C61" s="532"/>
      <c r="D61" s="532">
        <v>10</v>
      </c>
      <c r="E61" s="537" t="s">
        <v>345</v>
      </c>
      <c r="F61" s="534"/>
    </row>
    <row r="62" spans="1:11">
      <c r="A62" s="539"/>
      <c r="B62" s="540"/>
      <c r="C62" s="541"/>
      <c r="D62" s="541"/>
      <c r="E62" s="542" t="s">
        <v>539</v>
      </c>
      <c r="F62" s="543">
        <f>SUM(F52:F61)</f>
        <v>27926503</v>
      </c>
    </row>
    <row r="63" spans="1:11">
      <c r="A63" s="535"/>
      <c r="B63" s="536">
        <v>5</v>
      </c>
      <c r="C63" s="532"/>
      <c r="D63" s="532"/>
      <c r="E63" s="533" t="s">
        <v>268</v>
      </c>
      <c r="F63" s="534"/>
    </row>
    <row r="64" spans="1:11">
      <c r="A64" s="535"/>
      <c r="B64" s="531"/>
      <c r="C64" s="532">
        <v>1</v>
      </c>
      <c r="D64" s="532"/>
      <c r="E64" s="537" t="s">
        <v>584</v>
      </c>
      <c r="F64" s="534"/>
    </row>
    <row r="65" spans="1:11">
      <c r="A65" s="535"/>
      <c r="B65" s="531"/>
      <c r="C65" s="532"/>
      <c r="D65" s="532">
        <v>1</v>
      </c>
      <c r="E65" s="537" t="s">
        <v>181</v>
      </c>
      <c r="F65" s="534">
        <v>8632000</v>
      </c>
    </row>
    <row r="66" spans="1:11">
      <c r="A66" s="535"/>
      <c r="B66" s="531"/>
      <c r="C66" s="532"/>
      <c r="D66" s="532">
        <v>2</v>
      </c>
      <c r="E66" s="537" t="s">
        <v>533</v>
      </c>
      <c r="F66" s="534">
        <v>1725000</v>
      </c>
    </row>
    <row r="67" spans="1:11">
      <c r="A67" s="535"/>
      <c r="B67" s="531"/>
      <c r="C67" s="532"/>
      <c r="D67" s="532">
        <v>3</v>
      </c>
      <c r="E67" s="537" t="s">
        <v>530</v>
      </c>
      <c r="F67" s="534">
        <v>3179000</v>
      </c>
    </row>
    <row r="68" spans="1:11" hidden="1">
      <c r="A68" s="535"/>
      <c r="B68" s="531"/>
      <c r="C68" s="532"/>
      <c r="D68" s="532">
        <v>4</v>
      </c>
      <c r="E68" s="696" t="s">
        <v>147</v>
      </c>
      <c r="F68" s="534"/>
      <c r="K68" s="538"/>
    </row>
    <row r="69" spans="1:11">
      <c r="A69" s="535"/>
      <c r="B69" s="531"/>
      <c r="C69" s="532"/>
      <c r="D69" s="532">
        <v>5</v>
      </c>
      <c r="E69" s="696" t="s">
        <v>149</v>
      </c>
      <c r="F69" s="534">
        <v>350199</v>
      </c>
      <c r="K69" s="538"/>
    </row>
    <row r="70" spans="1:11">
      <c r="A70" s="535"/>
      <c r="B70" s="531"/>
      <c r="C70" s="532"/>
      <c r="D70" s="532">
        <v>6</v>
      </c>
      <c r="E70" s="696" t="s">
        <v>150</v>
      </c>
      <c r="F70" s="534">
        <v>150000</v>
      </c>
      <c r="K70" s="538"/>
    </row>
    <row r="71" spans="1:11" hidden="1">
      <c r="A71" s="535"/>
      <c r="B71" s="531"/>
      <c r="C71" s="532"/>
      <c r="D71" s="532">
        <v>7</v>
      </c>
      <c r="E71" s="696" t="s">
        <v>152</v>
      </c>
      <c r="F71" s="534"/>
      <c r="K71" s="538"/>
    </row>
    <row r="72" spans="1:11" hidden="1">
      <c r="A72" s="535"/>
      <c r="B72" s="531"/>
      <c r="C72" s="532"/>
      <c r="D72" s="532">
        <v>8</v>
      </c>
      <c r="E72" s="696" t="s">
        <v>585</v>
      </c>
      <c r="F72" s="534"/>
      <c r="K72" s="538"/>
    </row>
    <row r="73" spans="1:11" hidden="1">
      <c r="A73" s="535"/>
      <c r="B73" s="531"/>
      <c r="C73" s="532"/>
      <c r="D73" s="532">
        <v>9</v>
      </c>
      <c r="E73" s="696" t="s">
        <v>381</v>
      </c>
      <c r="F73" s="534"/>
      <c r="K73" s="538"/>
    </row>
    <row r="74" spans="1:11" hidden="1">
      <c r="A74" s="535"/>
      <c r="B74" s="531"/>
      <c r="C74" s="532"/>
      <c r="D74" s="532">
        <v>10</v>
      </c>
      <c r="E74" s="537" t="s">
        <v>345</v>
      </c>
      <c r="F74" s="534"/>
    </row>
    <row r="75" spans="1:11" ht="16.5" thickBot="1">
      <c r="A75" s="539"/>
      <c r="B75" s="540"/>
      <c r="C75" s="541"/>
      <c r="D75" s="541"/>
      <c r="E75" s="542" t="s">
        <v>540</v>
      </c>
      <c r="F75" s="543">
        <f>SUM(F65:F74)</f>
        <v>14036199</v>
      </c>
    </row>
    <row r="76" spans="1:11" ht="16.5" thickBot="1">
      <c r="A76" s="554"/>
      <c r="B76" s="555"/>
      <c r="C76" s="555"/>
      <c r="D76" s="555"/>
      <c r="E76" s="556" t="s">
        <v>541</v>
      </c>
      <c r="F76" s="557">
        <f>F75+F62+F49+F36+F23</f>
        <v>662419056</v>
      </c>
    </row>
    <row r="77" spans="1:11">
      <c r="A77" s="530">
        <v>103</v>
      </c>
      <c r="B77" s="531"/>
      <c r="C77" s="547"/>
      <c r="D77" s="532"/>
      <c r="E77" s="533" t="s">
        <v>542</v>
      </c>
      <c r="F77" s="534"/>
    </row>
    <row r="78" spans="1:11">
      <c r="A78" s="535"/>
      <c r="B78" s="531"/>
      <c r="C78" s="532"/>
      <c r="D78" s="532">
        <v>1</v>
      </c>
      <c r="E78" s="537" t="s">
        <v>181</v>
      </c>
      <c r="F78" s="534">
        <v>193765000</v>
      </c>
    </row>
    <row r="79" spans="1:11">
      <c r="A79" s="535"/>
      <c r="B79" s="531"/>
      <c r="C79" s="532"/>
      <c r="D79" s="532">
        <v>2</v>
      </c>
      <c r="E79" s="537" t="s">
        <v>533</v>
      </c>
      <c r="F79" s="534">
        <v>42181000</v>
      </c>
    </row>
    <row r="80" spans="1:11" ht="16.5" thickBot="1">
      <c r="A80" s="535"/>
      <c r="B80" s="531"/>
      <c r="C80" s="547"/>
      <c r="D80" s="532">
        <v>3</v>
      </c>
      <c r="E80" s="558" t="s">
        <v>530</v>
      </c>
      <c r="F80" s="559">
        <v>23000000</v>
      </c>
      <c r="J80" s="538">
        <f>SUM(F80,F98,F67,F54,F41,F28,F15)</f>
        <v>853500000</v>
      </c>
    </row>
    <row r="81" spans="1:14" ht="16.5" thickBot="1">
      <c r="A81" s="554"/>
      <c r="B81" s="555"/>
      <c r="C81" s="555"/>
      <c r="D81" s="555"/>
      <c r="E81" s="556" t="s">
        <v>543</v>
      </c>
      <c r="F81" s="557">
        <f>SUM(F78:F80)</f>
        <v>258946000</v>
      </c>
    </row>
    <row r="82" spans="1:14" hidden="1">
      <c r="A82" s="568">
        <v>304</v>
      </c>
      <c r="B82" s="569"/>
      <c r="C82" s="561"/>
      <c r="D82" s="561"/>
      <c r="E82" s="570" t="s">
        <v>1037</v>
      </c>
      <c r="F82" s="571"/>
      <c r="G82" s="551"/>
      <c r="H82" s="551"/>
      <c r="I82" s="551"/>
    </row>
    <row r="83" spans="1:14" hidden="1">
      <c r="A83" s="814"/>
      <c r="B83" s="531"/>
      <c r="C83" s="532">
        <v>1</v>
      </c>
      <c r="D83" s="532"/>
      <c r="E83" s="572" t="s">
        <v>1038</v>
      </c>
      <c r="F83" s="550"/>
      <c r="G83" s="551"/>
      <c r="H83" s="551"/>
      <c r="I83" s="551"/>
    </row>
    <row r="84" spans="1:14" ht="16.5" hidden="1" thickBot="1">
      <c r="A84" s="814"/>
      <c r="B84" s="531"/>
      <c r="C84" s="532"/>
      <c r="D84" s="532"/>
      <c r="E84" s="572" t="s">
        <v>1039</v>
      </c>
      <c r="F84" s="550"/>
      <c r="G84" s="551"/>
      <c r="H84" s="551"/>
      <c r="I84" s="551"/>
    </row>
    <row r="85" spans="1:14" ht="16.5" hidden="1" thickBot="1">
      <c r="A85" s="814"/>
      <c r="B85" s="531"/>
      <c r="C85" s="532">
        <v>2</v>
      </c>
      <c r="D85" s="532"/>
      <c r="E85" s="537" t="s">
        <v>592</v>
      </c>
      <c r="F85" s="534"/>
    </row>
    <row r="86" spans="1:14" ht="16.5" hidden="1" thickBot="1">
      <c r="A86" s="814"/>
      <c r="B86" s="531"/>
      <c r="C86" s="532"/>
      <c r="D86" s="532"/>
      <c r="E86" s="537" t="s">
        <v>304</v>
      </c>
      <c r="F86" s="534"/>
    </row>
    <row r="87" spans="1:14" s="575" customFormat="1" ht="16.5" hidden="1" thickBot="1">
      <c r="A87" s="554"/>
      <c r="B87" s="555"/>
      <c r="C87" s="555"/>
      <c r="D87" s="555"/>
      <c r="E87" s="556" t="s">
        <v>1040</v>
      </c>
      <c r="F87" s="573">
        <f>SUM(F83:F86)</f>
        <v>0</v>
      </c>
      <c r="G87" s="574"/>
      <c r="H87" s="574"/>
      <c r="I87" s="574"/>
      <c r="M87" s="576"/>
      <c r="N87" s="576"/>
    </row>
    <row r="88" spans="1:14">
      <c r="A88" s="568">
        <v>310</v>
      </c>
      <c r="B88" s="569"/>
      <c r="C88" s="561"/>
      <c r="D88" s="561"/>
      <c r="E88" s="570" t="s">
        <v>150</v>
      </c>
      <c r="F88" s="571"/>
      <c r="G88" s="551"/>
      <c r="H88" s="551"/>
      <c r="I88" s="551"/>
    </row>
    <row r="89" spans="1:14">
      <c r="A89" s="535"/>
      <c r="B89" s="532">
        <v>1</v>
      </c>
      <c r="C89" s="532"/>
      <c r="D89" s="532"/>
      <c r="E89" s="572" t="s">
        <v>328</v>
      </c>
      <c r="F89" s="550">
        <v>1575000</v>
      </c>
      <c r="G89" s="551"/>
      <c r="H89" s="551"/>
      <c r="I89" s="551"/>
    </row>
    <row r="90" spans="1:14">
      <c r="A90" s="832"/>
      <c r="B90" s="532">
        <v>2</v>
      </c>
      <c r="C90" s="532"/>
      <c r="D90" s="532"/>
      <c r="E90" s="572" t="s">
        <v>1098</v>
      </c>
      <c r="F90" s="550">
        <v>236000</v>
      </c>
      <c r="G90" s="551"/>
      <c r="H90" s="551"/>
      <c r="I90" s="551"/>
    </row>
    <row r="91" spans="1:14" ht="16.5" thickBot="1">
      <c r="A91" s="535"/>
      <c r="B91" s="531"/>
      <c r="C91" s="532"/>
      <c r="D91" s="532"/>
      <c r="E91" s="572" t="s">
        <v>304</v>
      </c>
      <c r="F91" s="550">
        <v>489000</v>
      </c>
      <c r="G91" s="551"/>
      <c r="H91" s="551"/>
      <c r="I91" s="551"/>
    </row>
    <row r="92" spans="1:14" hidden="1">
      <c r="A92" s="535"/>
      <c r="B92" s="531"/>
      <c r="C92" s="532">
        <v>2</v>
      </c>
      <c r="D92" s="532"/>
      <c r="E92" s="537" t="s">
        <v>592</v>
      </c>
      <c r="F92" s="534"/>
    </row>
    <row r="93" spans="1:14" ht="16.5" hidden="1" thickBot="1">
      <c r="A93" s="535"/>
      <c r="B93" s="531"/>
      <c r="C93" s="532"/>
      <c r="D93" s="532"/>
      <c r="E93" s="537" t="s">
        <v>304</v>
      </c>
      <c r="F93" s="534"/>
    </row>
    <row r="94" spans="1:14" s="575" customFormat="1" ht="16.5" thickBot="1">
      <c r="A94" s="554"/>
      <c r="B94" s="555"/>
      <c r="C94" s="555"/>
      <c r="D94" s="555"/>
      <c r="E94" s="556" t="s">
        <v>597</v>
      </c>
      <c r="F94" s="573">
        <f>SUM(F89:F93)</f>
        <v>2300000</v>
      </c>
      <c r="G94" s="574"/>
      <c r="H94" s="574"/>
      <c r="I94" s="574"/>
      <c r="M94" s="576"/>
      <c r="N94" s="576"/>
    </row>
    <row r="95" spans="1:14">
      <c r="A95" s="530">
        <v>104</v>
      </c>
      <c r="B95" s="531"/>
      <c r="C95" s="547"/>
      <c r="D95" s="532"/>
      <c r="E95" s="533" t="s">
        <v>545</v>
      </c>
      <c r="F95" s="534"/>
    </row>
    <row r="96" spans="1:14">
      <c r="A96" s="535"/>
      <c r="B96" s="531"/>
      <c r="C96" s="532"/>
      <c r="D96" s="532">
        <v>1</v>
      </c>
      <c r="E96" s="537" t="s">
        <v>181</v>
      </c>
      <c r="F96" s="534">
        <v>109408000</v>
      </c>
    </row>
    <row r="97" spans="1:10">
      <c r="A97" s="535"/>
      <c r="B97" s="531"/>
      <c r="C97" s="532"/>
      <c r="D97" s="532">
        <v>2</v>
      </c>
      <c r="E97" s="537" t="s">
        <v>533</v>
      </c>
      <c r="F97" s="534">
        <v>21356000</v>
      </c>
    </row>
    <row r="98" spans="1:10" ht="16.5" thickBot="1">
      <c r="A98" s="535"/>
      <c r="B98" s="531"/>
      <c r="C98" s="547"/>
      <c r="D98" s="532">
        <v>3</v>
      </c>
      <c r="E98" s="558" t="s">
        <v>530</v>
      </c>
      <c r="F98" s="559">
        <v>608200000</v>
      </c>
    </row>
    <row r="99" spans="1:10" ht="16.5" thickBot="1">
      <c r="A99" s="577"/>
      <c r="B99" s="555"/>
      <c r="C99" s="578"/>
      <c r="D99" s="578"/>
      <c r="E99" s="556" t="s">
        <v>546</v>
      </c>
      <c r="F99" s="557">
        <f>SUM(F96:F98)</f>
        <v>738964000</v>
      </c>
      <c r="J99" s="538"/>
    </row>
    <row r="100" spans="1:10" s="594" customFormat="1">
      <c r="A100" s="589">
        <v>360</v>
      </c>
      <c r="B100" s="590"/>
      <c r="C100" s="590"/>
      <c r="D100" s="591"/>
      <c r="E100" s="592" t="s">
        <v>147</v>
      </c>
      <c r="F100" s="593"/>
    </row>
    <row r="101" spans="1:10" s="575" customFormat="1">
      <c r="A101" s="535"/>
      <c r="B101" s="532"/>
      <c r="C101" s="547">
        <v>1</v>
      </c>
      <c r="D101" s="595"/>
      <c r="E101" s="815" t="s">
        <v>1031</v>
      </c>
      <c r="F101" s="596">
        <v>460000</v>
      </c>
    </row>
    <row r="102" spans="1:10" s="575" customFormat="1">
      <c r="A102" s="535"/>
      <c r="B102" s="532"/>
      <c r="C102" s="547">
        <v>2</v>
      </c>
      <c r="D102" s="595"/>
      <c r="E102" s="815" t="s">
        <v>1026</v>
      </c>
      <c r="F102" s="596">
        <v>155000</v>
      </c>
    </row>
    <row r="103" spans="1:10" s="575" customFormat="1">
      <c r="A103" s="535"/>
      <c r="B103" s="532"/>
      <c r="C103" s="547">
        <v>3</v>
      </c>
      <c r="D103" s="595"/>
      <c r="E103" s="815" t="s">
        <v>1027</v>
      </c>
      <c r="F103" s="596">
        <v>164000</v>
      </c>
    </row>
    <row r="104" spans="1:10" s="575" customFormat="1">
      <c r="A104" s="535"/>
      <c r="B104" s="532"/>
      <c r="C104" s="547">
        <v>4</v>
      </c>
      <c r="D104" s="595"/>
      <c r="E104" s="815" t="s">
        <v>1025</v>
      </c>
      <c r="F104" s="596">
        <v>3570000</v>
      </c>
      <c r="J104" s="576"/>
    </row>
    <row r="105" spans="1:10" s="575" customFormat="1">
      <c r="A105" s="535"/>
      <c r="B105" s="532"/>
      <c r="C105" s="547">
        <v>5</v>
      </c>
      <c r="D105" s="595"/>
      <c r="E105" s="815" t="s">
        <v>1028</v>
      </c>
      <c r="F105" s="596">
        <v>3790000</v>
      </c>
    </row>
    <row r="106" spans="1:10" s="575" customFormat="1">
      <c r="A106" s="535"/>
      <c r="B106" s="532"/>
      <c r="C106" s="547">
        <v>6</v>
      </c>
      <c r="D106" s="595"/>
      <c r="E106" s="815" t="s">
        <v>1029</v>
      </c>
      <c r="F106" s="596">
        <v>4425000</v>
      </c>
    </row>
    <row r="107" spans="1:10" s="575" customFormat="1">
      <c r="A107" s="535"/>
      <c r="B107" s="532"/>
      <c r="C107" s="547">
        <v>7</v>
      </c>
      <c r="D107" s="595"/>
      <c r="E107" s="558" t="s">
        <v>560</v>
      </c>
      <c r="F107" s="596">
        <v>315000</v>
      </c>
    </row>
    <row r="108" spans="1:10" s="575" customFormat="1">
      <c r="A108" s="535"/>
      <c r="B108" s="532"/>
      <c r="C108" s="547">
        <v>8</v>
      </c>
      <c r="D108" s="597"/>
      <c r="E108" s="598" t="s">
        <v>561</v>
      </c>
      <c r="F108" s="596">
        <v>2200000</v>
      </c>
    </row>
    <row r="109" spans="1:10" s="575" customFormat="1">
      <c r="A109" s="743"/>
      <c r="B109" s="532"/>
      <c r="C109" s="547">
        <v>9</v>
      </c>
      <c r="D109" s="597"/>
      <c r="E109" s="598" t="s">
        <v>1030</v>
      </c>
      <c r="F109" s="596">
        <v>140000</v>
      </c>
    </row>
    <row r="110" spans="1:10" s="575" customFormat="1" ht="16.5" thickBot="1">
      <c r="A110" s="599"/>
      <c r="B110" s="600"/>
      <c r="C110" s="547">
        <v>10</v>
      </c>
      <c r="D110" s="600"/>
      <c r="E110" s="601" t="s">
        <v>562</v>
      </c>
      <c r="F110" s="602"/>
    </row>
    <row r="111" spans="1:10" s="575" customFormat="1" ht="16.5" thickBot="1">
      <c r="A111" s="603"/>
      <c r="B111" s="555"/>
      <c r="C111" s="555"/>
      <c r="D111" s="555"/>
      <c r="E111" s="556" t="s">
        <v>587</v>
      </c>
      <c r="F111" s="557">
        <f>SUM(F101:F110)</f>
        <v>15219000</v>
      </c>
      <c r="J111" s="576"/>
    </row>
    <row r="112" spans="1:10" ht="31.5">
      <c r="A112" s="560">
        <v>374</v>
      </c>
      <c r="B112" s="561"/>
      <c r="C112" s="561"/>
      <c r="D112" s="561"/>
      <c r="E112" s="698" t="s">
        <v>589</v>
      </c>
      <c r="F112" s="562"/>
    </row>
    <row r="113" spans="1:6" hidden="1">
      <c r="A113" s="546"/>
      <c r="B113" s="532">
        <v>1</v>
      </c>
      <c r="C113" s="532"/>
      <c r="D113" s="532"/>
      <c r="E113" s="563" t="s">
        <v>547</v>
      </c>
      <c r="F113" s="564"/>
    </row>
    <row r="114" spans="1:6" hidden="1">
      <c r="A114" s="546"/>
      <c r="B114" s="565"/>
      <c r="C114" s="565">
        <v>1</v>
      </c>
      <c r="D114" s="565"/>
      <c r="E114" s="566" t="s">
        <v>544</v>
      </c>
      <c r="F114" s="567"/>
    </row>
    <row r="115" spans="1:6">
      <c r="A115" s="546"/>
      <c r="B115" s="565">
        <v>1</v>
      </c>
      <c r="C115" s="565"/>
      <c r="D115" s="565"/>
      <c r="E115" s="579" t="s">
        <v>590</v>
      </c>
      <c r="F115" s="567"/>
    </row>
    <row r="116" spans="1:6">
      <c r="A116" s="546"/>
      <c r="B116" s="565"/>
      <c r="C116" s="565"/>
      <c r="D116" s="565"/>
      <c r="E116" s="566" t="s">
        <v>548</v>
      </c>
      <c r="F116" s="567">
        <v>960000</v>
      </c>
    </row>
    <row r="117" spans="1:6">
      <c r="A117" s="546"/>
      <c r="B117" s="565">
        <v>2</v>
      </c>
      <c r="C117" s="565"/>
      <c r="D117" s="565"/>
      <c r="E117" s="579" t="s">
        <v>1032</v>
      </c>
      <c r="F117" s="567"/>
    </row>
    <row r="118" spans="1:6">
      <c r="A118" s="546"/>
      <c r="B118" s="565"/>
      <c r="C118" s="565"/>
      <c r="D118" s="565"/>
      <c r="E118" s="566" t="s">
        <v>608</v>
      </c>
      <c r="F118" s="567">
        <v>120518000</v>
      </c>
    </row>
    <row r="119" spans="1:6">
      <c r="A119" s="546"/>
      <c r="B119" s="565">
        <v>3</v>
      </c>
      <c r="C119" s="565"/>
      <c r="D119" s="565"/>
      <c r="E119" s="579" t="s">
        <v>1324</v>
      </c>
      <c r="F119" s="567"/>
    </row>
    <row r="120" spans="1:6">
      <c r="A120" s="546"/>
      <c r="B120" s="565"/>
      <c r="C120" s="565"/>
      <c r="D120" s="565"/>
      <c r="E120" s="566" t="s">
        <v>608</v>
      </c>
      <c r="F120" s="567">
        <v>2000000</v>
      </c>
    </row>
    <row r="121" spans="1:6">
      <c r="A121" s="546"/>
      <c r="B121" s="565">
        <v>3</v>
      </c>
      <c r="C121" s="565"/>
      <c r="D121" s="565"/>
      <c r="E121" s="579" t="s">
        <v>1322</v>
      </c>
      <c r="F121" s="567"/>
    </row>
    <row r="122" spans="1:6">
      <c r="A122" s="546"/>
      <c r="B122" s="565"/>
      <c r="C122" s="565"/>
      <c r="D122" s="565"/>
      <c r="E122" s="566" t="s">
        <v>562</v>
      </c>
      <c r="F122" s="567">
        <v>2000000</v>
      </c>
    </row>
    <row r="123" spans="1:6">
      <c r="A123" s="546"/>
      <c r="B123" s="565">
        <v>4</v>
      </c>
      <c r="C123" s="565"/>
      <c r="D123" s="565"/>
      <c r="E123" s="580" t="s">
        <v>549</v>
      </c>
      <c r="F123" s="567"/>
    </row>
    <row r="124" spans="1:6">
      <c r="A124" s="546"/>
      <c r="B124" s="565"/>
      <c r="C124" s="565">
        <v>1</v>
      </c>
      <c r="D124" s="565"/>
      <c r="E124" s="537" t="s">
        <v>550</v>
      </c>
      <c r="F124" s="567">
        <v>1294000</v>
      </c>
    </row>
    <row r="125" spans="1:6" ht="16.5" thickBot="1">
      <c r="A125" s="546"/>
      <c r="B125" s="581"/>
      <c r="C125" s="581">
        <v>2</v>
      </c>
      <c r="D125" s="581"/>
      <c r="E125" s="558" t="s">
        <v>551</v>
      </c>
      <c r="F125" s="582">
        <v>1294000</v>
      </c>
    </row>
    <row r="126" spans="1:6" ht="16.5" thickBot="1">
      <c r="A126" s="554"/>
      <c r="B126" s="555"/>
      <c r="C126" s="555"/>
      <c r="D126" s="555"/>
      <c r="E126" s="556" t="s">
        <v>552</v>
      </c>
      <c r="F126" s="557">
        <f>SUM(F114:F125)</f>
        <v>128066000</v>
      </c>
    </row>
    <row r="127" spans="1:6" s="575" customFormat="1" ht="31.5" hidden="1">
      <c r="A127" s="530">
        <v>376</v>
      </c>
      <c r="B127" s="531"/>
      <c r="C127" s="532"/>
      <c r="D127" s="532"/>
      <c r="E127" s="583" t="s">
        <v>593</v>
      </c>
      <c r="F127" s="534"/>
    </row>
    <row r="128" spans="1:6" s="575" customFormat="1" hidden="1">
      <c r="A128" s="530"/>
      <c r="B128" s="531">
        <v>1</v>
      </c>
      <c r="C128" s="532"/>
      <c r="D128" s="532"/>
      <c r="E128" s="583" t="s">
        <v>594</v>
      </c>
      <c r="F128" s="534"/>
    </row>
    <row r="129" spans="1:6" s="575" customFormat="1" hidden="1">
      <c r="A129" s="530"/>
      <c r="B129" s="531"/>
      <c r="C129" s="532">
        <v>1</v>
      </c>
      <c r="D129" s="532"/>
      <c r="E129" s="699" t="s">
        <v>595</v>
      </c>
      <c r="F129" s="534"/>
    </row>
    <row r="130" spans="1:6" s="575" customFormat="1" hidden="1">
      <c r="A130" s="530"/>
      <c r="B130" s="531">
        <v>2</v>
      </c>
      <c r="C130" s="532"/>
      <c r="D130" s="532"/>
      <c r="E130" s="583" t="s">
        <v>1033</v>
      </c>
      <c r="F130" s="534"/>
    </row>
    <row r="131" spans="1:6" s="575" customFormat="1" ht="16.5" hidden="1" thickBot="1">
      <c r="A131" s="530"/>
      <c r="B131" s="531"/>
      <c r="C131" s="532">
        <v>1</v>
      </c>
      <c r="D131" s="532"/>
      <c r="E131" s="699" t="s">
        <v>1034</v>
      </c>
      <c r="F131" s="534"/>
    </row>
    <row r="132" spans="1:6" s="575" customFormat="1" ht="16.5" hidden="1" thickBot="1">
      <c r="A132" s="554"/>
      <c r="B132" s="555"/>
      <c r="C132" s="555"/>
      <c r="D132" s="555"/>
      <c r="E132" s="556" t="s">
        <v>636</v>
      </c>
      <c r="F132" s="557">
        <f>SUM(F129:F131)</f>
        <v>0</v>
      </c>
    </row>
    <row r="133" spans="1:6" ht="31.5">
      <c r="A133" s="530">
        <v>377</v>
      </c>
      <c r="B133" s="561"/>
      <c r="C133" s="561"/>
      <c r="D133" s="561"/>
      <c r="E133" s="584" t="s">
        <v>588</v>
      </c>
      <c r="F133" s="585"/>
    </row>
    <row r="134" spans="1:6">
      <c r="A134" s="546"/>
      <c r="B134" s="547"/>
      <c r="C134" s="547">
        <v>1</v>
      </c>
      <c r="D134" s="547"/>
      <c r="E134" s="586" t="s">
        <v>554</v>
      </c>
      <c r="F134" s="587">
        <v>23000000</v>
      </c>
    </row>
    <row r="135" spans="1:6" s="575" customFormat="1">
      <c r="A135" s="546"/>
      <c r="B135" s="547"/>
      <c r="C135" s="547">
        <v>2</v>
      </c>
      <c r="D135" s="547"/>
      <c r="E135" s="586" t="s">
        <v>555</v>
      </c>
      <c r="F135" s="587">
        <v>2000000</v>
      </c>
    </row>
    <row r="136" spans="1:6" s="575" customFormat="1">
      <c r="A136" s="546"/>
      <c r="B136" s="547"/>
      <c r="C136" s="547">
        <v>3</v>
      </c>
      <c r="D136" s="547"/>
      <c r="E136" s="586" t="s">
        <v>556</v>
      </c>
      <c r="F136" s="587">
        <v>6000000</v>
      </c>
    </row>
    <row r="137" spans="1:6" s="575" customFormat="1">
      <c r="A137" s="546"/>
      <c r="B137" s="547"/>
      <c r="C137" s="547">
        <v>4</v>
      </c>
      <c r="D137" s="547"/>
      <c r="E137" s="588" t="s">
        <v>557</v>
      </c>
      <c r="F137" s="587">
        <v>2000000</v>
      </c>
    </row>
    <row r="138" spans="1:6" s="575" customFormat="1">
      <c r="A138" s="546"/>
      <c r="B138" s="547"/>
      <c r="C138" s="547">
        <v>5</v>
      </c>
      <c r="D138" s="547"/>
      <c r="E138" s="588" t="s">
        <v>558</v>
      </c>
      <c r="F138" s="587">
        <v>1500000</v>
      </c>
    </row>
    <row r="139" spans="1:6" s="575" customFormat="1">
      <c r="A139" s="546"/>
      <c r="B139" s="547"/>
      <c r="C139" s="547">
        <v>6</v>
      </c>
      <c r="D139" s="547"/>
      <c r="E139" s="588" t="s">
        <v>1099</v>
      </c>
      <c r="F139" s="587">
        <v>2500000</v>
      </c>
    </row>
    <row r="140" spans="1:6" s="575" customFormat="1">
      <c r="A140" s="546"/>
      <c r="B140" s="547"/>
      <c r="C140" s="547">
        <v>7</v>
      </c>
      <c r="D140" s="547"/>
      <c r="E140" s="558" t="s">
        <v>553</v>
      </c>
      <c r="F140" s="587">
        <v>8500000</v>
      </c>
    </row>
    <row r="141" spans="1:6" s="575" customFormat="1">
      <c r="A141" s="546"/>
      <c r="B141" s="547"/>
      <c r="C141" s="547">
        <v>8</v>
      </c>
      <c r="D141" s="547"/>
      <c r="E141" s="548" t="s">
        <v>591</v>
      </c>
      <c r="F141" s="587">
        <v>71000000</v>
      </c>
    </row>
    <row r="142" spans="1:6" s="575" customFormat="1">
      <c r="A142" s="546"/>
      <c r="B142" s="547"/>
      <c r="C142" s="547">
        <v>9</v>
      </c>
      <c r="D142" s="547"/>
      <c r="E142" s="815" t="s">
        <v>1035</v>
      </c>
      <c r="F142" s="587">
        <v>6484000</v>
      </c>
    </row>
    <row r="143" spans="1:6" s="575" customFormat="1">
      <c r="A143" s="546"/>
      <c r="B143" s="547"/>
      <c r="C143" s="547">
        <v>10</v>
      </c>
      <c r="D143" s="547"/>
      <c r="E143" s="548" t="s">
        <v>1100</v>
      </c>
      <c r="F143" s="587"/>
    </row>
    <row r="144" spans="1:6" s="575" customFormat="1">
      <c r="A144" s="546"/>
      <c r="B144" s="547"/>
      <c r="C144" s="547">
        <v>11</v>
      </c>
      <c r="D144" s="547"/>
      <c r="E144" s="548" t="s">
        <v>1323</v>
      </c>
      <c r="F144" s="587">
        <v>2000000</v>
      </c>
    </row>
    <row r="145" spans="1:10" s="575" customFormat="1" ht="16.5" thickBot="1">
      <c r="A145" s="546"/>
      <c r="B145" s="547"/>
      <c r="C145" s="547">
        <v>12</v>
      </c>
      <c r="D145" s="547"/>
      <c r="E145" s="548" t="s">
        <v>1036</v>
      </c>
      <c r="F145" s="587">
        <v>3000000</v>
      </c>
    </row>
    <row r="146" spans="1:10" s="575" customFormat="1" ht="16.5" thickBot="1">
      <c r="A146" s="554"/>
      <c r="B146" s="555"/>
      <c r="C146" s="555"/>
      <c r="D146" s="555"/>
      <c r="E146" s="556" t="s">
        <v>559</v>
      </c>
      <c r="F146" s="557">
        <f>SUM(F134:F145)</f>
        <v>127984000</v>
      </c>
    </row>
    <row r="147" spans="1:10">
      <c r="A147" s="568">
        <v>380</v>
      </c>
      <c r="B147" s="569"/>
      <c r="C147" s="561"/>
      <c r="D147" s="561"/>
      <c r="E147" s="570" t="s">
        <v>150</v>
      </c>
      <c r="F147" s="607"/>
    </row>
    <row r="148" spans="1:10">
      <c r="A148" s="535"/>
      <c r="B148" s="532">
        <v>1</v>
      </c>
      <c r="C148" s="532"/>
      <c r="D148" s="532"/>
      <c r="E148" s="608" t="s">
        <v>1250</v>
      </c>
      <c r="F148" s="534">
        <v>22000000</v>
      </c>
      <c r="J148" s="538"/>
    </row>
    <row r="149" spans="1:10">
      <c r="A149" s="535"/>
      <c r="B149" s="532"/>
      <c r="C149" s="532"/>
      <c r="D149" s="532"/>
      <c r="E149" s="537" t="s">
        <v>304</v>
      </c>
      <c r="F149" s="534">
        <v>0</v>
      </c>
      <c r="J149" s="538"/>
    </row>
    <row r="150" spans="1:10">
      <c r="A150" s="535"/>
      <c r="B150" s="532">
        <v>3</v>
      </c>
      <c r="C150" s="532"/>
      <c r="D150" s="532"/>
      <c r="E150" s="537" t="s">
        <v>671</v>
      </c>
      <c r="F150" s="534">
        <v>8846000</v>
      </c>
    </row>
    <row r="151" spans="1:10">
      <c r="A151" s="535"/>
      <c r="B151" s="532"/>
      <c r="C151" s="532"/>
      <c r="D151" s="532"/>
      <c r="E151" s="537" t="s">
        <v>304</v>
      </c>
      <c r="F151" s="534">
        <v>2389000</v>
      </c>
    </row>
    <row r="152" spans="1:10">
      <c r="A152" s="535"/>
      <c r="B152" s="532">
        <v>4</v>
      </c>
      <c r="C152" s="532"/>
      <c r="D152" s="532"/>
      <c r="E152" s="537" t="s">
        <v>1317</v>
      </c>
      <c r="F152" s="534">
        <v>1601199000</v>
      </c>
    </row>
    <row r="153" spans="1:10">
      <c r="A153" s="535"/>
      <c r="B153" s="532"/>
      <c r="C153" s="532"/>
      <c r="D153" s="532"/>
      <c r="E153" s="537" t="s">
        <v>304</v>
      </c>
      <c r="F153" s="534">
        <v>0</v>
      </c>
    </row>
    <row r="154" spans="1:10">
      <c r="A154" s="535"/>
      <c r="B154" s="532">
        <v>5</v>
      </c>
      <c r="C154" s="532"/>
      <c r="D154" s="532"/>
      <c r="E154" s="537" t="s">
        <v>1095</v>
      </c>
      <c r="F154" s="534">
        <v>43898000</v>
      </c>
    </row>
    <row r="155" spans="1:10">
      <c r="A155" s="535"/>
      <c r="B155" s="532"/>
      <c r="C155" s="532"/>
      <c r="D155" s="532"/>
      <c r="E155" s="537" t="s">
        <v>304</v>
      </c>
      <c r="F155" s="534">
        <v>11852000</v>
      </c>
    </row>
    <row r="156" spans="1:10">
      <c r="A156" s="535"/>
      <c r="B156" s="532">
        <v>6</v>
      </c>
      <c r="C156" s="532"/>
      <c r="D156" s="532"/>
      <c r="E156" s="537" t="s">
        <v>1318</v>
      </c>
      <c r="F156" s="534">
        <v>57028000</v>
      </c>
    </row>
    <row r="157" spans="1:10">
      <c r="A157" s="535"/>
      <c r="B157" s="532"/>
      <c r="C157" s="532"/>
      <c r="D157" s="532"/>
      <c r="E157" s="537" t="s">
        <v>304</v>
      </c>
      <c r="F157" s="534">
        <v>0</v>
      </c>
    </row>
    <row r="158" spans="1:10">
      <c r="A158" s="743"/>
      <c r="B158" s="532">
        <v>7</v>
      </c>
      <c r="C158" s="532"/>
      <c r="D158" s="532"/>
      <c r="E158" s="537" t="s">
        <v>1328</v>
      </c>
      <c r="F158" s="534">
        <v>1235000</v>
      </c>
    </row>
    <row r="159" spans="1:10">
      <c r="A159" s="743"/>
      <c r="B159" s="532"/>
      <c r="C159" s="532"/>
      <c r="D159" s="532"/>
      <c r="E159" s="537" t="s">
        <v>304</v>
      </c>
      <c r="F159" s="534">
        <v>334000</v>
      </c>
    </row>
    <row r="160" spans="1:10">
      <c r="A160" s="743"/>
      <c r="B160" s="532">
        <v>8</v>
      </c>
      <c r="C160" s="532"/>
      <c r="D160" s="532"/>
      <c r="E160" s="537" t="s">
        <v>1329</v>
      </c>
      <c r="F160" s="534">
        <v>2512000</v>
      </c>
    </row>
    <row r="161" spans="1:6">
      <c r="A161" s="743"/>
      <c r="B161" s="532"/>
      <c r="C161" s="532"/>
      <c r="D161" s="532"/>
      <c r="E161" s="537" t="s">
        <v>304</v>
      </c>
      <c r="F161" s="534">
        <v>678000</v>
      </c>
    </row>
    <row r="162" spans="1:6">
      <c r="A162" s="743"/>
      <c r="B162" s="532">
        <v>9</v>
      </c>
      <c r="C162" s="532"/>
      <c r="D162" s="532"/>
      <c r="E162" s="833" t="s">
        <v>1320</v>
      </c>
      <c r="F162" s="534">
        <v>173238000</v>
      </c>
    </row>
    <row r="163" spans="1:6">
      <c r="A163" s="743"/>
      <c r="B163" s="532"/>
      <c r="C163" s="532"/>
      <c r="D163" s="532"/>
      <c r="E163" s="537" t="s">
        <v>304</v>
      </c>
      <c r="F163" s="534">
        <v>46774000</v>
      </c>
    </row>
    <row r="164" spans="1:6">
      <c r="A164" s="743"/>
      <c r="B164" s="532">
        <v>10</v>
      </c>
      <c r="C164" s="532"/>
      <c r="D164" s="532"/>
      <c r="E164" s="537" t="s">
        <v>1330</v>
      </c>
      <c r="F164" s="534">
        <v>42924000</v>
      </c>
    </row>
    <row r="165" spans="1:6">
      <c r="A165" s="743"/>
      <c r="B165" s="532"/>
      <c r="C165" s="532"/>
      <c r="D165" s="532"/>
      <c r="E165" s="537" t="s">
        <v>304</v>
      </c>
      <c r="F165" s="534">
        <v>11590000</v>
      </c>
    </row>
    <row r="166" spans="1:6">
      <c r="A166" s="885"/>
      <c r="B166" s="532">
        <v>11</v>
      </c>
      <c r="C166" s="532"/>
      <c r="D166" s="532"/>
      <c r="E166" s="537" t="s">
        <v>1247</v>
      </c>
      <c r="F166" s="534">
        <v>5000000</v>
      </c>
    </row>
    <row r="167" spans="1:6">
      <c r="A167" s="885"/>
      <c r="B167" s="532"/>
      <c r="C167" s="532"/>
      <c r="D167" s="532"/>
      <c r="E167" s="537" t="s">
        <v>304</v>
      </c>
      <c r="F167" s="534">
        <v>0</v>
      </c>
    </row>
    <row r="168" spans="1:6">
      <c r="A168" s="885"/>
      <c r="B168" s="532">
        <v>12</v>
      </c>
      <c r="C168" s="532"/>
      <c r="D168" s="532"/>
      <c r="E168" s="537" t="s">
        <v>1248</v>
      </c>
      <c r="F168" s="534">
        <v>4000000</v>
      </c>
    </row>
    <row r="169" spans="1:6">
      <c r="A169" s="885"/>
      <c r="B169" s="532"/>
      <c r="C169" s="532"/>
      <c r="D169" s="532"/>
      <c r="E169" s="537" t="s">
        <v>304</v>
      </c>
      <c r="F169" s="534">
        <v>0</v>
      </c>
    </row>
    <row r="170" spans="1:6" ht="31.5">
      <c r="A170" s="885"/>
      <c r="B170" s="532">
        <v>13</v>
      </c>
      <c r="C170" s="532"/>
      <c r="D170" s="532"/>
      <c r="E170" s="537" t="s">
        <v>1249</v>
      </c>
      <c r="F170" s="534">
        <v>5535000</v>
      </c>
    </row>
    <row r="171" spans="1:6">
      <c r="A171" s="885"/>
      <c r="B171" s="532"/>
      <c r="C171" s="532"/>
      <c r="D171" s="532"/>
      <c r="E171" s="537" t="s">
        <v>304</v>
      </c>
      <c r="F171" s="534">
        <v>1495000</v>
      </c>
    </row>
    <row r="172" spans="1:6">
      <c r="A172" s="885"/>
      <c r="B172" s="532">
        <v>14</v>
      </c>
      <c r="C172" s="532"/>
      <c r="D172" s="532"/>
      <c r="E172" s="537" t="s">
        <v>1334</v>
      </c>
      <c r="F172" s="534">
        <v>157000</v>
      </c>
    </row>
    <row r="173" spans="1:6">
      <c r="A173" s="885"/>
      <c r="B173" s="532"/>
      <c r="C173" s="532"/>
      <c r="D173" s="532"/>
      <c r="E173" s="537" t="s">
        <v>304</v>
      </c>
      <c r="F173" s="534">
        <v>43000</v>
      </c>
    </row>
    <row r="174" spans="1:6">
      <c r="A174" s="743"/>
      <c r="B174" s="532">
        <v>15</v>
      </c>
      <c r="C174" s="532"/>
      <c r="D174" s="532"/>
      <c r="E174" s="537" t="s">
        <v>627</v>
      </c>
      <c r="F174" s="534">
        <v>1823000</v>
      </c>
    </row>
    <row r="175" spans="1:6" ht="16.5" thickBot="1">
      <c r="A175" s="743"/>
      <c r="B175" s="532"/>
      <c r="C175" s="532"/>
      <c r="D175" s="532"/>
      <c r="E175" s="537" t="s">
        <v>304</v>
      </c>
      <c r="F175" s="534">
        <v>0</v>
      </c>
    </row>
    <row r="176" spans="1:6" s="575" customFormat="1" ht="16.5" thickBot="1">
      <c r="A176" s="554"/>
      <c r="B176" s="555"/>
      <c r="C176" s="555"/>
      <c r="D176" s="555"/>
      <c r="E176" s="556" t="s">
        <v>634</v>
      </c>
      <c r="F176" s="609">
        <f>SUM(F148:F175)</f>
        <v>2044550000</v>
      </c>
    </row>
    <row r="177" spans="1:10">
      <c r="A177" s="568">
        <v>381</v>
      </c>
      <c r="B177" s="569"/>
      <c r="C177" s="561"/>
      <c r="D177" s="561"/>
      <c r="E177" s="610" t="s">
        <v>152</v>
      </c>
      <c r="F177" s="607"/>
    </row>
    <row r="178" spans="1:10">
      <c r="A178" s="535"/>
      <c r="B178" s="611">
        <v>1</v>
      </c>
      <c r="C178" s="611"/>
      <c r="D178" s="532"/>
      <c r="E178" s="612" t="s">
        <v>565</v>
      </c>
      <c r="F178" s="587">
        <v>7088000</v>
      </c>
    </row>
    <row r="179" spans="1:10">
      <c r="A179" s="535"/>
      <c r="B179" s="532"/>
      <c r="C179" s="532"/>
      <c r="D179" s="532"/>
      <c r="E179" s="537" t="s">
        <v>304</v>
      </c>
      <c r="F179" s="534">
        <v>1912000</v>
      </c>
    </row>
    <row r="180" spans="1:10">
      <c r="A180" s="535"/>
      <c r="B180" s="532">
        <v>3</v>
      </c>
      <c r="C180" s="532"/>
      <c r="D180" s="532"/>
      <c r="E180" s="537" t="s">
        <v>313</v>
      </c>
      <c r="F180" s="534">
        <v>7874000</v>
      </c>
      <c r="J180" s="538"/>
    </row>
    <row r="181" spans="1:10">
      <c r="A181" s="535"/>
      <c r="B181" s="532"/>
      <c r="C181" s="532"/>
      <c r="D181" s="532"/>
      <c r="E181" s="537" t="s">
        <v>304</v>
      </c>
      <c r="F181" s="534">
        <v>2126000</v>
      </c>
    </row>
    <row r="182" spans="1:10">
      <c r="A182" s="535"/>
      <c r="B182" s="532">
        <v>4</v>
      </c>
      <c r="C182" s="532"/>
      <c r="D182" s="532"/>
      <c r="E182" s="697" t="s">
        <v>4</v>
      </c>
      <c r="F182" s="534">
        <v>4724000</v>
      </c>
    </row>
    <row r="183" spans="1:10">
      <c r="A183" s="535"/>
      <c r="B183" s="532"/>
      <c r="C183" s="532"/>
      <c r="D183" s="532"/>
      <c r="E183" s="537" t="s">
        <v>304</v>
      </c>
      <c r="F183" s="534">
        <v>1276000</v>
      </c>
    </row>
    <row r="184" spans="1:10">
      <c r="A184" s="535"/>
      <c r="B184" s="532">
        <v>5</v>
      </c>
      <c r="C184" s="532"/>
      <c r="D184" s="532"/>
      <c r="E184" s="537" t="s">
        <v>1319</v>
      </c>
      <c r="F184" s="534">
        <v>76336000</v>
      </c>
    </row>
    <row r="185" spans="1:10">
      <c r="A185" s="535"/>
      <c r="B185" s="532"/>
      <c r="C185" s="532"/>
      <c r="D185" s="532"/>
      <c r="E185" s="537" t="s">
        <v>304</v>
      </c>
      <c r="F185" s="534">
        <v>20611000</v>
      </c>
    </row>
    <row r="186" spans="1:10" ht="31.5">
      <c r="A186" s="743"/>
      <c r="B186" s="532">
        <v>6</v>
      </c>
      <c r="C186" s="532"/>
      <c r="D186" s="532"/>
      <c r="E186" s="537" t="s">
        <v>1325</v>
      </c>
      <c r="F186" s="534">
        <v>160191000</v>
      </c>
    </row>
    <row r="187" spans="1:10">
      <c r="A187" s="743"/>
      <c r="B187" s="532"/>
      <c r="C187" s="532"/>
      <c r="D187" s="532"/>
      <c r="E187" s="537" t="s">
        <v>304</v>
      </c>
      <c r="F187" s="534">
        <v>43252000</v>
      </c>
    </row>
    <row r="188" spans="1:10">
      <c r="A188" s="743"/>
      <c r="B188" s="532">
        <v>7</v>
      </c>
      <c r="C188" s="532"/>
      <c r="D188" s="532"/>
      <c r="E188" s="537" t="s">
        <v>1251</v>
      </c>
      <c r="F188" s="534">
        <v>9449000</v>
      </c>
    </row>
    <row r="189" spans="1:10">
      <c r="A189" s="743"/>
      <c r="B189" s="532"/>
      <c r="C189" s="532"/>
      <c r="D189" s="532"/>
      <c r="E189" s="537" t="s">
        <v>304</v>
      </c>
      <c r="F189" s="534">
        <v>2551000</v>
      </c>
    </row>
    <row r="190" spans="1:10">
      <c r="A190" s="743"/>
      <c r="B190" s="532">
        <v>8</v>
      </c>
      <c r="C190" s="532"/>
      <c r="D190" s="532"/>
      <c r="E190" s="537" t="s">
        <v>1252</v>
      </c>
      <c r="F190" s="534">
        <v>291295000</v>
      </c>
    </row>
    <row r="191" spans="1:10">
      <c r="A191" s="743"/>
      <c r="B191" s="532"/>
      <c r="C191" s="532"/>
      <c r="D191" s="532"/>
      <c r="E191" s="537" t="s">
        <v>304</v>
      </c>
      <c r="F191" s="534">
        <v>0</v>
      </c>
    </row>
    <row r="192" spans="1:10">
      <c r="A192" s="743"/>
      <c r="B192" s="532">
        <v>9</v>
      </c>
      <c r="C192" s="532"/>
      <c r="D192" s="532"/>
      <c r="E192" s="537" t="s">
        <v>1326</v>
      </c>
      <c r="F192" s="534">
        <v>59677000</v>
      </c>
    </row>
    <row r="193" spans="1:10">
      <c r="A193" s="743"/>
      <c r="B193" s="532"/>
      <c r="C193" s="532"/>
      <c r="D193" s="532"/>
      <c r="E193" s="537" t="s">
        <v>304</v>
      </c>
      <c r="F193" s="534">
        <v>16113000</v>
      </c>
    </row>
    <row r="194" spans="1:10" ht="31.5">
      <c r="A194" s="743"/>
      <c r="B194" s="532">
        <v>10</v>
      </c>
      <c r="C194" s="532"/>
      <c r="D194" s="532"/>
      <c r="E194" s="537" t="s">
        <v>1327</v>
      </c>
      <c r="F194" s="534">
        <v>41242000</v>
      </c>
    </row>
    <row r="195" spans="1:10">
      <c r="A195" s="743"/>
      <c r="B195" s="532"/>
      <c r="C195" s="532"/>
      <c r="D195" s="532"/>
      <c r="E195" s="537" t="s">
        <v>304</v>
      </c>
      <c r="F195" s="534">
        <v>11135000</v>
      </c>
    </row>
    <row r="196" spans="1:10">
      <c r="A196" s="885"/>
      <c r="B196" s="532">
        <v>11</v>
      </c>
      <c r="C196" s="532"/>
      <c r="D196" s="532"/>
      <c r="E196" s="537" t="s">
        <v>1091</v>
      </c>
      <c r="F196" s="534">
        <v>3150000</v>
      </c>
    </row>
    <row r="197" spans="1:10">
      <c r="A197" s="885"/>
      <c r="B197" s="532"/>
      <c r="C197" s="532"/>
      <c r="D197" s="532"/>
      <c r="E197" s="537" t="s">
        <v>304</v>
      </c>
      <c r="F197" s="534">
        <v>850000</v>
      </c>
    </row>
    <row r="198" spans="1:10">
      <c r="A198" s="885"/>
      <c r="B198" s="532">
        <v>12</v>
      </c>
      <c r="C198" s="532"/>
      <c r="D198" s="532"/>
      <c r="E198" s="537" t="s">
        <v>1092</v>
      </c>
      <c r="F198" s="534">
        <v>15000000</v>
      </c>
    </row>
    <row r="199" spans="1:10">
      <c r="A199" s="885"/>
      <c r="B199" s="532"/>
      <c r="C199" s="532"/>
      <c r="D199" s="532"/>
      <c r="E199" s="537" t="s">
        <v>304</v>
      </c>
      <c r="F199" s="534">
        <v>4050000</v>
      </c>
    </row>
    <row r="200" spans="1:10">
      <c r="A200" s="885"/>
      <c r="B200" s="532">
        <v>13</v>
      </c>
      <c r="C200" s="532"/>
      <c r="D200" s="532"/>
      <c r="E200" s="537" t="s">
        <v>1093</v>
      </c>
      <c r="F200" s="534">
        <v>4724000</v>
      </c>
    </row>
    <row r="201" spans="1:10">
      <c r="A201" s="885"/>
      <c r="B201" s="532"/>
      <c r="C201" s="532"/>
      <c r="D201" s="532"/>
      <c r="E201" s="537" t="s">
        <v>304</v>
      </c>
      <c r="F201" s="534">
        <v>1276000</v>
      </c>
    </row>
    <row r="202" spans="1:10">
      <c r="A202" s="885"/>
      <c r="B202" s="532">
        <v>14</v>
      </c>
      <c r="C202" s="532"/>
      <c r="D202" s="532"/>
      <c r="E202" s="537" t="s">
        <v>1094</v>
      </c>
      <c r="F202" s="534">
        <v>201852000</v>
      </c>
    </row>
    <row r="203" spans="1:10">
      <c r="A203" s="885"/>
      <c r="B203" s="532"/>
      <c r="C203" s="532"/>
      <c r="D203" s="532"/>
      <c r="E203" s="537" t="s">
        <v>304</v>
      </c>
      <c r="F203" s="534">
        <v>0</v>
      </c>
    </row>
    <row r="204" spans="1:10">
      <c r="A204" s="743"/>
      <c r="B204" s="532">
        <v>15</v>
      </c>
      <c r="C204" s="532"/>
      <c r="D204" s="532"/>
      <c r="E204" s="537" t="s">
        <v>1315</v>
      </c>
      <c r="F204" s="534">
        <v>34256000</v>
      </c>
    </row>
    <row r="205" spans="1:10">
      <c r="A205" s="743"/>
      <c r="B205" s="532"/>
      <c r="C205" s="532"/>
      <c r="D205" s="532"/>
      <c r="E205" s="537" t="s">
        <v>304</v>
      </c>
      <c r="F205" s="534">
        <v>9249000</v>
      </c>
    </row>
    <row r="206" spans="1:10">
      <c r="A206" s="535"/>
      <c r="B206" s="532">
        <v>16</v>
      </c>
      <c r="C206" s="532"/>
      <c r="D206" s="532"/>
      <c r="E206" s="537" t="s">
        <v>316</v>
      </c>
      <c r="F206" s="534">
        <v>7874000</v>
      </c>
    </row>
    <row r="207" spans="1:10" ht="16.5" thickBot="1">
      <c r="A207" s="535"/>
      <c r="B207" s="532"/>
      <c r="C207" s="532"/>
      <c r="D207" s="532"/>
      <c r="E207" s="537" t="s">
        <v>304</v>
      </c>
      <c r="F207" s="534">
        <v>2126000</v>
      </c>
      <c r="J207" s="538"/>
    </row>
    <row r="208" spans="1:10" ht="16.5" thickBot="1">
      <c r="A208" s="554"/>
      <c r="B208" s="555"/>
      <c r="C208" s="555"/>
      <c r="D208" s="555"/>
      <c r="E208" s="556" t="s">
        <v>635</v>
      </c>
      <c r="F208" s="557">
        <f>SUM(F178:F207)</f>
        <v>1041259000</v>
      </c>
      <c r="J208" s="538"/>
    </row>
    <row r="209" spans="1:6" s="575" customFormat="1" ht="31.5">
      <c r="A209" s="568">
        <v>389</v>
      </c>
      <c r="B209" s="561"/>
      <c r="C209" s="561"/>
      <c r="D209" s="569"/>
      <c r="E209" s="604" t="s">
        <v>586</v>
      </c>
      <c r="F209" s="562"/>
    </row>
    <row r="210" spans="1:6" s="575" customFormat="1">
      <c r="A210" s="530"/>
      <c r="B210" s="547">
        <v>1</v>
      </c>
      <c r="C210" s="547"/>
      <c r="D210" s="532"/>
      <c r="E210" s="626" t="s">
        <v>1331</v>
      </c>
      <c r="F210" s="564"/>
    </row>
    <row r="211" spans="1:6" s="575" customFormat="1">
      <c r="A211" s="530"/>
      <c r="B211" s="547"/>
      <c r="C211" s="547">
        <v>1</v>
      </c>
      <c r="D211" s="532"/>
      <c r="E211" s="566" t="s">
        <v>1332</v>
      </c>
      <c r="F211" s="567">
        <v>400000</v>
      </c>
    </row>
    <row r="212" spans="1:6" s="575" customFormat="1">
      <c r="A212" s="605"/>
      <c r="B212" s="606">
        <v>1</v>
      </c>
      <c r="C212" s="606"/>
      <c r="D212" s="606"/>
      <c r="E212" s="579" t="s">
        <v>564</v>
      </c>
      <c r="F212" s="567"/>
    </row>
    <row r="213" spans="1:6" s="575" customFormat="1" ht="16.5" thickBot="1">
      <c r="A213" s="605"/>
      <c r="B213" s="606"/>
      <c r="C213" s="606">
        <v>1</v>
      </c>
      <c r="D213" s="606"/>
      <c r="E213" s="822" t="s">
        <v>1333</v>
      </c>
      <c r="F213" s="567">
        <v>3600000</v>
      </c>
    </row>
    <row r="214" spans="1:6" s="575" customFormat="1" ht="16.5" thickBot="1">
      <c r="A214" s="554"/>
      <c r="B214" s="555"/>
      <c r="C214" s="555"/>
      <c r="D214" s="555"/>
      <c r="E214" s="556" t="s">
        <v>1049</v>
      </c>
      <c r="F214" s="557">
        <f>SUM(F210:F213)</f>
        <v>4000000</v>
      </c>
    </row>
    <row r="215" spans="1:6" s="575" customFormat="1">
      <c r="A215" s="568">
        <v>390</v>
      </c>
      <c r="B215" s="561"/>
      <c r="C215" s="561"/>
      <c r="D215" s="569"/>
      <c r="E215" s="604" t="s">
        <v>637</v>
      </c>
      <c r="F215" s="562"/>
    </row>
    <row r="216" spans="1:6" s="575" customFormat="1">
      <c r="A216" s="605"/>
      <c r="B216" s="606">
        <v>1</v>
      </c>
      <c r="C216" s="606"/>
      <c r="D216" s="606"/>
      <c r="E216" s="566" t="s">
        <v>638</v>
      </c>
      <c r="F216" s="567">
        <v>10645000</v>
      </c>
    </row>
    <row r="217" spans="1:6" s="575" customFormat="1" ht="16.5" thickBot="1">
      <c r="A217" s="605"/>
      <c r="B217" s="606">
        <v>4</v>
      </c>
      <c r="C217" s="606"/>
      <c r="D217" s="606"/>
      <c r="E217" s="822" t="s">
        <v>166</v>
      </c>
      <c r="F217" s="567">
        <v>30030251</v>
      </c>
    </row>
    <row r="218" spans="1:6" s="575" customFormat="1" ht="16.5" thickBot="1">
      <c r="A218" s="554"/>
      <c r="B218" s="555"/>
      <c r="C218" s="555"/>
      <c r="D218" s="555"/>
      <c r="E218" s="556" t="s">
        <v>1049</v>
      </c>
      <c r="F218" s="557">
        <f>SUM(F216:F217)</f>
        <v>40675251</v>
      </c>
    </row>
    <row r="219" spans="1:6">
      <c r="A219" s="530">
        <v>394</v>
      </c>
      <c r="B219" s="536"/>
      <c r="C219" s="613"/>
      <c r="D219" s="613"/>
      <c r="E219" s="614" t="s">
        <v>187</v>
      </c>
      <c r="F219" s="567"/>
    </row>
    <row r="220" spans="1:6">
      <c r="A220" s="530"/>
      <c r="B220" s="536">
        <v>1</v>
      </c>
      <c r="C220" s="613"/>
      <c r="D220" s="613"/>
      <c r="E220" s="614" t="s">
        <v>155</v>
      </c>
      <c r="F220" s="567">
        <v>15727457</v>
      </c>
    </row>
    <row r="221" spans="1:6">
      <c r="A221" s="530"/>
      <c r="B221" s="536">
        <v>2</v>
      </c>
      <c r="C221" s="613"/>
      <c r="D221" s="613"/>
      <c r="E221" s="614" t="s">
        <v>720</v>
      </c>
      <c r="F221" s="567">
        <v>293315715</v>
      </c>
    </row>
    <row r="222" spans="1:6" ht="16.5" thickBot="1">
      <c r="A222" s="530"/>
      <c r="B222" s="536">
        <v>3</v>
      </c>
      <c r="C222" s="613"/>
      <c r="D222" s="613"/>
      <c r="E222" s="614" t="s">
        <v>566</v>
      </c>
      <c r="F222" s="567">
        <v>8000000</v>
      </c>
    </row>
    <row r="223" spans="1:6" ht="16.5" thickBot="1">
      <c r="A223" s="603"/>
      <c r="B223" s="615"/>
      <c r="C223" s="615"/>
      <c r="D223" s="615"/>
      <c r="E223" s="616" t="s">
        <v>1048</v>
      </c>
      <c r="F223" s="617">
        <f>SUM(F219:F222)</f>
        <v>317043172</v>
      </c>
    </row>
    <row r="224" spans="1:6" s="575" customFormat="1" ht="31.5" hidden="1">
      <c r="A224" s="568">
        <v>389</v>
      </c>
      <c r="B224" s="561"/>
      <c r="C224" s="561"/>
      <c r="D224" s="569"/>
      <c r="E224" s="604" t="s">
        <v>586</v>
      </c>
      <c r="F224" s="562"/>
    </row>
    <row r="225" spans="1:6" s="575" customFormat="1" hidden="1">
      <c r="A225" s="605"/>
      <c r="B225" s="606">
        <v>1</v>
      </c>
      <c r="C225" s="606"/>
      <c r="D225" s="606"/>
      <c r="E225" s="566" t="s">
        <v>563</v>
      </c>
      <c r="F225" s="567"/>
    </row>
    <row r="226" spans="1:6" s="575" customFormat="1" ht="16.5" hidden="1" thickBot="1">
      <c r="A226" s="605"/>
      <c r="B226" s="606"/>
      <c r="C226" s="606">
        <v>1</v>
      </c>
      <c r="D226" s="606"/>
      <c r="E226" s="566" t="s">
        <v>564</v>
      </c>
      <c r="F226" s="567"/>
    </row>
    <row r="227" spans="1:6" s="575" customFormat="1" ht="16.5" hidden="1" thickBot="1">
      <c r="A227" s="554"/>
      <c r="B227" s="555"/>
      <c r="C227" s="555"/>
      <c r="D227" s="555"/>
      <c r="E227" s="556" t="s">
        <v>596</v>
      </c>
      <c r="F227" s="557">
        <f>SUM(F225:F226)</f>
        <v>0</v>
      </c>
    </row>
    <row r="228" spans="1:6" ht="16.5" thickBot="1">
      <c r="A228" s="536"/>
      <c r="B228" s="531"/>
      <c r="C228" s="531"/>
      <c r="D228" s="531"/>
      <c r="E228" s="533"/>
      <c r="F228" s="618"/>
    </row>
    <row r="229" spans="1:6" ht="16.5" thickBot="1">
      <c r="A229" s="554"/>
      <c r="B229" s="555"/>
      <c r="C229" s="555"/>
      <c r="D229" s="555"/>
      <c r="E229" s="556" t="s">
        <v>567</v>
      </c>
      <c r="F229" s="557">
        <f>SUM(F227,F223,F208,F176,F146,F132,F126,F111,F99,F94,F81,F76,F218,F87,F214)</f>
        <v>5381425479</v>
      </c>
    </row>
    <row r="231" spans="1:6">
      <c r="F231" s="620">
        <f>F229-'16A.m'!F140</f>
        <v>0</v>
      </c>
    </row>
    <row r="232" spans="1:6">
      <c r="F232" s="620"/>
    </row>
    <row r="234" spans="1:6">
      <c r="F234" s="620"/>
    </row>
    <row r="236" spans="1:6">
      <c r="F236" s="620"/>
    </row>
  </sheetData>
  <mergeCells count="10">
    <mergeCell ref="F6:F9"/>
    <mergeCell ref="A6:A9"/>
    <mergeCell ref="B6:B9"/>
    <mergeCell ref="C6:C9"/>
    <mergeCell ref="D6:D9"/>
    <mergeCell ref="A1:F1"/>
    <mergeCell ref="A2:F2"/>
    <mergeCell ref="A3:F3"/>
    <mergeCell ref="A4:D5"/>
    <mergeCell ref="E5:F5"/>
  </mergeCells>
  <phoneticPr fontId="36" type="noConversion"/>
  <printOptions horizontalCentered="1"/>
  <pageMargins left="0" right="0" top="0.70866141732283472" bottom="0.35433070866141736" header="0.31496062992125984" footer="0.19685039370078741"/>
  <pageSetup paperSize="9" scale="93" orientation="portrait" r:id="rId1"/>
  <headerFooter alignWithMargins="0">
    <oddFooter>&amp;R&amp;P</oddFooter>
  </headerFooter>
  <rowBreaks count="4" manualBreakCount="4">
    <brk id="76" max="5" man="1"/>
    <brk id="132" max="5" man="1"/>
    <brk id="182" max="5" man="1"/>
    <brk id="281" max="5" man="1"/>
  </rowBreaks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92D050"/>
  </sheetPr>
  <dimension ref="A1:O42"/>
  <sheetViews>
    <sheetView topLeftCell="A7" zoomScale="120" zoomScaleNormal="120" zoomScaleSheetLayoutView="100" workbookViewId="0">
      <selection activeCell="C8" sqref="C8"/>
    </sheetView>
  </sheetViews>
  <sheetFormatPr defaultRowHeight="15.75"/>
  <cols>
    <col min="1" max="1" width="7.7109375" style="123" customWidth="1"/>
    <col min="2" max="2" width="56.85546875" style="123" bestFit="1" customWidth="1"/>
    <col min="3" max="3" width="13.28515625" style="124" customWidth="1"/>
    <col min="4" max="5" width="13.28515625" style="123" customWidth="1"/>
    <col min="6" max="6" width="7.7109375" style="66" customWidth="1"/>
    <col min="7" max="7" width="15.42578125" style="856" hidden="1" customWidth="1"/>
    <col min="8" max="8" width="9.140625" style="66" hidden="1" customWidth="1"/>
    <col min="9" max="11" width="13" style="66" hidden="1" customWidth="1"/>
    <col min="12" max="12" width="9.140625" style="66" hidden="1" customWidth="1"/>
    <col min="13" max="15" width="13.7109375" style="66" hidden="1" customWidth="1"/>
    <col min="16" max="256" width="9.140625" style="66"/>
    <col min="257" max="257" width="7.7109375" style="66" customWidth="1"/>
    <col min="258" max="258" width="56.85546875" style="66" bestFit="1" customWidth="1"/>
    <col min="259" max="261" width="13.28515625" style="66" customWidth="1"/>
    <col min="262" max="262" width="7.7109375" style="66" customWidth="1"/>
    <col min="263" max="512" width="9.140625" style="66"/>
    <col min="513" max="513" width="7.7109375" style="66" customWidth="1"/>
    <col min="514" max="514" width="56.85546875" style="66" bestFit="1" customWidth="1"/>
    <col min="515" max="517" width="13.28515625" style="66" customWidth="1"/>
    <col min="518" max="518" width="7.7109375" style="66" customWidth="1"/>
    <col min="519" max="768" width="9.140625" style="66"/>
    <col min="769" max="769" width="7.7109375" style="66" customWidth="1"/>
    <col min="770" max="770" width="56.85546875" style="66" bestFit="1" customWidth="1"/>
    <col min="771" max="773" width="13.28515625" style="66" customWidth="1"/>
    <col min="774" max="774" width="7.7109375" style="66" customWidth="1"/>
    <col min="775" max="1024" width="9.140625" style="66"/>
    <col min="1025" max="1025" width="7.7109375" style="66" customWidth="1"/>
    <col min="1026" max="1026" width="56.85546875" style="66" bestFit="1" customWidth="1"/>
    <col min="1027" max="1029" width="13.28515625" style="66" customWidth="1"/>
    <col min="1030" max="1030" width="7.7109375" style="66" customWidth="1"/>
    <col min="1031" max="1280" width="9.140625" style="66"/>
    <col min="1281" max="1281" width="7.7109375" style="66" customWidth="1"/>
    <col min="1282" max="1282" width="56.85546875" style="66" bestFit="1" customWidth="1"/>
    <col min="1283" max="1285" width="13.28515625" style="66" customWidth="1"/>
    <col min="1286" max="1286" width="7.7109375" style="66" customWidth="1"/>
    <col min="1287" max="1536" width="9.140625" style="66"/>
    <col min="1537" max="1537" width="7.7109375" style="66" customWidth="1"/>
    <col min="1538" max="1538" width="56.85546875" style="66" bestFit="1" customWidth="1"/>
    <col min="1539" max="1541" width="13.28515625" style="66" customWidth="1"/>
    <col min="1542" max="1542" width="7.7109375" style="66" customWidth="1"/>
    <col min="1543" max="1792" width="9.140625" style="66"/>
    <col min="1793" max="1793" width="7.7109375" style="66" customWidth="1"/>
    <col min="1794" max="1794" width="56.85546875" style="66" bestFit="1" customWidth="1"/>
    <col min="1795" max="1797" width="13.28515625" style="66" customWidth="1"/>
    <col min="1798" max="1798" width="7.7109375" style="66" customWidth="1"/>
    <col min="1799" max="2048" width="9.140625" style="66"/>
    <col min="2049" max="2049" width="7.7109375" style="66" customWidth="1"/>
    <col min="2050" max="2050" width="56.85546875" style="66" bestFit="1" customWidth="1"/>
    <col min="2051" max="2053" width="13.28515625" style="66" customWidth="1"/>
    <col min="2054" max="2054" width="7.7109375" style="66" customWidth="1"/>
    <col min="2055" max="2304" width="9.140625" style="66"/>
    <col min="2305" max="2305" width="7.7109375" style="66" customWidth="1"/>
    <col min="2306" max="2306" width="56.85546875" style="66" bestFit="1" customWidth="1"/>
    <col min="2307" max="2309" width="13.28515625" style="66" customWidth="1"/>
    <col min="2310" max="2310" width="7.7109375" style="66" customWidth="1"/>
    <col min="2311" max="2560" width="9.140625" style="66"/>
    <col min="2561" max="2561" width="7.7109375" style="66" customWidth="1"/>
    <col min="2562" max="2562" width="56.85546875" style="66" bestFit="1" customWidth="1"/>
    <col min="2563" max="2565" width="13.28515625" style="66" customWidth="1"/>
    <col min="2566" max="2566" width="7.7109375" style="66" customWidth="1"/>
    <col min="2567" max="2816" width="9.140625" style="66"/>
    <col min="2817" max="2817" width="7.7109375" style="66" customWidth="1"/>
    <col min="2818" max="2818" width="56.85546875" style="66" bestFit="1" customWidth="1"/>
    <col min="2819" max="2821" width="13.28515625" style="66" customWidth="1"/>
    <col min="2822" max="2822" width="7.7109375" style="66" customWidth="1"/>
    <col min="2823" max="3072" width="9.140625" style="66"/>
    <col min="3073" max="3073" width="7.7109375" style="66" customWidth="1"/>
    <col min="3074" max="3074" width="56.85546875" style="66" bestFit="1" customWidth="1"/>
    <col min="3075" max="3077" width="13.28515625" style="66" customWidth="1"/>
    <col min="3078" max="3078" width="7.7109375" style="66" customWidth="1"/>
    <col min="3079" max="3328" width="9.140625" style="66"/>
    <col min="3329" max="3329" width="7.7109375" style="66" customWidth="1"/>
    <col min="3330" max="3330" width="56.85546875" style="66" bestFit="1" customWidth="1"/>
    <col min="3331" max="3333" width="13.28515625" style="66" customWidth="1"/>
    <col min="3334" max="3334" width="7.7109375" style="66" customWidth="1"/>
    <col min="3335" max="3584" width="9.140625" style="66"/>
    <col min="3585" max="3585" width="7.7109375" style="66" customWidth="1"/>
    <col min="3586" max="3586" width="56.85546875" style="66" bestFit="1" customWidth="1"/>
    <col min="3587" max="3589" width="13.28515625" style="66" customWidth="1"/>
    <col min="3590" max="3590" width="7.7109375" style="66" customWidth="1"/>
    <col min="3591" max="3840" width="9.140625" style="66"/>
    <col min="3841" max="3841" width="7.7109375" style="66" customWidth="1"/>
    <col min="3842" max="3842" width="56.85546875" style="66" bestFit="1" customWidth="1"/>
    <col min="3843" max="3845" width="13.28515625" style="66" customWidth="1"/>
    <col min="3846" max="3846" width="7.7109375" style="66" customWidth="1"/>
    <col min="3847" max="4096" width="9.140625" style="66"/>
    <col min="4097" max="4097" width="7.7109375" style="66" customWidth="1"/>
    <col min="4098" max="4098" width="56.85546875" style="66" bestFit="1" customWidth="1"/>
    <col min="4099" max="4101" width="13.28515625" style="66" customWidth="1"/>
    <col min="4102" max="4102" width="7.7109375" style="66" customWidth="1"/>
    <col min="4103" max="4352" width="9.140625" style="66"/>
    <col min="4353" max="4353" width="7.7109375" style="66" customWidth="1"/>
    <col min="4354" max="4354" width="56.85546875" style="66" bestFit="1" customWidth="1"/>
    <col min="4355" max="4357" width="13.28515625" style="66" customWidth="1"/>
    <col min="4358" max="4358" width="7.7109375" style="66" customWidth="1"/>
    <col min="4359" max="4608" width="9.140625" style="66"/>
    <col min="4609" max="4609" width="7.7109375" style="66" customWidth="1"/>
    <col min="4610" max="4610" width="56.85546875" style="66" bestFit="1" customWidth="1"/>
    <col min="4611" max="4613" width="13.28515625" style="66" customWidth="1"/>
    <col min="4614" max="4614" width="7.7109375" style="66" customWidth="1"/>
    <col min="4615" max="4864" width="9.140625" style="66"/>
    <col min="4865" max="4865" width="7.7109375" style="66" customWidth="1"/>
    <col min="4866" max="4866" width="56.85546875" style="66" bestFit="1" customWidth="1"/>
    <col min="4867" max="4869" width="13.28515625" style="66" customWidth="1"/>
    <col min="4870" max="4870" width="7.7109375" style="66" customWidth="1"/>
    <col min="4871" max="5120" width="9.140625" style="66"/>
    <col min="5121" max="5121" width="7.7109375" style="66" customWidth="1"/>
    <col min="5122" max="5122" width="56.85546875" style="66" bestFit="1" customWidth="1"/>
    <col min="5123" max="5125" width="13.28515625" style="66" customWidth="1"/>
    <col min="5126" max="5126" width="7.7109375" style="66" customWidth="1"/>
    <col min="5127" max="5376" width="9.140625" style="66"/>
    <col min="5377" max="5377" width="7.7109375" style="66" customWidth="1"/>
    <col min="5378" max="5378" width="56.85546875" style="66" bestFit="1" customWidth="1"/>
    <col min="5379" max="5381" width="13.28515625" style="66" customWidth="1"/>
    <col min="5382" max="5382" width="7.7109375" style="66" customWidth="1"/>
    <col min="5383" max="5632" width="9.140625" style="66"/>
    <col min="5633" max="5633" width="7.7109375" style="66" customWidth="1"/>
    <col min="5634" max="5634" width="56.85546875" style="66" bestFit="1" customWidth="1"/>
    <col min="5635" max="5637" width="13.28515625" style="66" customWidth="1"/>
    <col min="5638" max="5638" width="7.7109375" style="66" customWidth="1"/>
    <col min="5639" max="5888" width="9.140625" style="66"/>
    <col min="5889" max="5889" width="7.7109375" style="66" customWidth="1"/>
    <col min="5890" max="5890" width="56.85546875" style="66" bestFit="1" customWidth="1"/>
    <col min="5891" max="5893" width="13.28515625" style="66" customWidth="1"/>
    <col min="5894" max="5894" width="7.7109375" style="66" customWidth="1"/>
    <col min="5895" max="6144" width="9.140625" style="66"/>
    <col min="6145" max="6145" width="7.7109375" style="66" customWidth="1"/>
    <col min="6146" max="6146" width="56.85546875" style="66" bestFit="1" customWidth="1"/>
    <col min="6147" max="6149" width="13.28515625" style="66" customWidth="1"/>
    <col min="6150" max="6150" width="7.7109375" style="66" customWidth="1"/>
    <col min="6151" max="6400" width="9.140625" style="66"/>
    <col min="6401" max="6401" width="7.7109375" style="66" customWidth="1"/>
    <col min="6402" max="6402" width="56.85546875" style="66" bestFit="1" customWidth="1"/>
    <col min="6403" max="6405" width="13.28515625" style="66" customWidth="1"/>
    <col min="6406" max="6406" width="7.7109375" style="66" customWidth="1"/>
    <col min="6407" max="6656" width="9.140625" style="66"/>
    <col min="6657" max="6657" width="7.7109375" style="66" customWidth="1"/>
    <col min="6658" max="6658" width="56.85546875" style="66" bestFit="1" customWidth="1"/>
    <col min="6659" max="6661" width="13.28515625" style="66" customWidth="1"/>
    <col min="6662" max="6662" width="7.7109375" style="66" customWidth="1"/>
    <col min="6663" max="6912" width="9.140625" style="66"/>
    <col min="6913" max="6913" width="7.7109375" style="66" customWidth="1"/>
    <col min="6914" max="6914" width="56.85546875" style="66" bestFit="1" customWidth="1"/>
    <col min="6915" max="6917" width="13.28515625" style="66" customWidth="1"/>
    <col min="6918" max="6918" width="7.7109375" style="66" customWidth="1"/>
    <col min="6919" max="7168" width="9.140625" style="66"/>
    <col min="7169" max="7169" width="7.7109375" style="66" customWidth="1"/>
    <col min="7170" max="7170" width="56.85546875" style="66" bestFit="1" customWidth="1"/>
    <col min="7171" max="7173" width="13.28515625" style="66" customWidth="1"/>
    <col min="7174" max="7174" width="7.7109375" style="66" customWidth="1"/>
    <col min="7175" max="7424" width="9.140625" style="66"/>
    <col min="7425" max="7425" width="7.7109375" style="66" customWidth="1"/>
    <col min="7426" max="7426" width="56.85546875" style="66" bestFit="1" customWidth="1"/>
    <col min="7427" max="7429" width="13.28515625" style="66" customWidth="1"/>
    <col min="7430" max="7430" width="7.7109375" style="66" customWidth="1"/>
    <col min="7431" max="7680" width="9.140625" style="66"/>
    <col min="7681" max="7681" width="7.7109375" style="66" customWidth="1"/>
    <col min="7682" max="7682" width="56.85546875" style="66" bestFit="1" customWidth="1"/>
    <col min="7683" max="7685" width="13.28515625" style="66" customWidth="1"/>
    <col min="7686" max="7686" width="7.7109375" style="66" customWidth="1"/>
    <col min="7687" max="7936" width="9.140625" style="66"/>
    <col min="7937" max="7937" width="7.7109375" style="66" customWidth="1"/>
    <col min="7938" max="7938" width="56.85546875" style="66" bestFit="1" customWidth="1"/>
    <col min="7939" max="7941" width="13.28515625" style="66" customWidth="1"/>
    <col min="7942" max="7942" width="7.7109375" style="66" customWidth="1"/>
    <col min="7943" max="8192" width="9.140625" style="66"/>
    <col min="8193" max="8193" width="7.7109375" style="66" customWidth="1"/>
    <col min="8194" max="8194" width="56.85546875" style="66" bestFit="1" customWidth="1"/>
    <col min="8195" max="8197" width="13.28515625" style="66" customWidth="1"/>
    <col min="8198" max="8198" width="7.7109375" style="66" customWidth="1"/>
    <col min="8199" max="8448" width="9.140625" style="66"/>
    <col min="8449" max="8449" width="7.7109375" style="66" customWidth="1"/>
    <col min="8450" max="8450" width="56.85546875" style="66" bestFit="1" customWidth="1"/>
    <col min="8451" max="8453" width="13.28515625" style="66" customWidth="1"/>
    <col min="8454" max="8454" width="7.7109375" style="66" customWidth="1"/>
    <col min="8455" max="8704" width="9.140625" style="66"/>
    <col min="8705" max="8705" width="7.7109375" style="66" customWidth="1"/>
    <col min="8706" max="8706" width="56.85546875" style="66" bestFit="1" customWidth="1"/>
    <col min="8707" max="8709" width="13.28515625" style="66" customWidth="1"/>
    <col min="8710" max="8710" width="7.7109375" style="66" customWidth="1"/>
    <col min="8711" max="8960" width="9.140625" style="66"/>
    <col min="8961" max="8961" width="7.7109375" style="66" customWidth="1"/>
    <col min="8962" max="8962" width="56.85546875" style="66" bestFit="1" customWidth="1"/>
    <col min="8963" max="8965" width="13.28515625" style="66" customWidth="1"/>
    <col min="8966" max="8966" width="7.7109375" style="66" customWidth="1"/>
    <col min="8967" max="9216" width="9.140625" style="66"/>
    <col min="9217" max="9217" width="7.7109375" style="66" customWidth="1"/>
    <col min="9218" max="9218" width="56.85546875" style="66" bestFit="1" customWidth="1"/>
    <col min="9219" max="9221" width="13.28515625" style="66" customWidth="1"/>
    <col min="9222" max="9222" width="7.7109375" style="66" customWidth="1"/>
    <col min="9223" max="9472" width="9.140625" style="66"/>
    <col min="9473" max="9473" width="7.7109375" style="66" customWidth="1"/>
    <col min="9474" max="9474" width="56.85546875" style="66" bestFit="1" customWidth="1"/>
    <col min="9475" max="9477" width="13.28515625" style="66" customWidth="1"/>
    <col min="9478" max="9478" width="7.7109375" style="66" customWidth="1"/>
    <col min="9479" max="9728" width="9.140625" style="66"/>
    <col min="9729" max="9729" width="7.7109375" style="66" customWidth="1"/>
    <col min="9730" max="9730" width="56.85546875" style="66" bestFit="1" customWidth="1"/>
    <col min="9731" max="9733" width="13.28515625" style="66" customWidth="1"/>
    <col min="9734" max="9734" width="7.7109375" style="66" customWidth="1"/>
    <col min="9735" max="9984" width="9.140625" style="66"/>
    <col min="9985" max="9985" width="7.7109375" style="66" customWidth="1"/>
    <col min="9986" max="9986" width="56.85546875" style="66" bestFit="1" customWidth="1"/>
    <col min="9987" max="9989" width="13.28515625" style="66" customWidth="1"/>
    <col min="9990" max="9990" width="7.7109375" style="66" customWidth="1"/>
    <col min="9991" max="10240" width="9.140625" style="66"/>
    <col min="10241" max="10241" width="7.7109375" style="66" customWidth="1"/>
    <col min="10242" max="10242" width="56.85546875" style="66" bestFit="1" customWidth="1"/>
    <col min="10243" max="10245" width="13.28515625" style="66" customWidth="1"/>
    <col min="10246" max="10246" width="7.7109375" style="66" customWidth="1"/>
    <col min="10247" max="10496" width="9.140625" style="66"/>
    <col min="10497" max="10497" width="7.7109375" style="66" customWidth="1"/>
    <col min="10498" max="10498" width="56.85546875" style="66" bestFit="1" customWidth="1"/>
    <col min="10499" max="10501" width="13.28515625" style="66" customWidth="1"/>
    <col min="10502" max="10502" width="7.7109375" style="66" customWidth="1"/>
    <col min="10503" max="10752" width="9.140625" style="66"/>
    <col min="10753" max="10753" width="7.7109375" style="66" customWidth="1"/>
    <col min="10754" max="10754" width="56.85546875" style="66" bestFit="1" customWidth="1"/>
    <col min="10755" max="10757" width="13.28515625" style="66" customWidth="1"/>
    <col min="10758" max="10758" width="7.7109375" style="66" customWidth="1"/>
    <col min="10759" max="11008" width="9.140625" style="66"/>
    <col min="11009" max="11009" width="7.7109375" style="66" customWidth="1"/>
    <col min="11010" max="11010" width="56.85546875" style="66" bestFit="1" customWidth="1"/>
    <col min="11011" max="11013" width="13.28515625" style="66" customWidth="1"/>
    <col min="11014" max="11014" width="7.7109375" style="66" customWidth="1"/>
    <col min="11015" max="11264" width="9.140625" style="66"/>
    <col min="11265" max="11265" width="7.7109375" style="66" customWidth="1"/>
    <col min="11266" max="11266" width="56.85546875" style="66" bestFit="1" customWidth="1"/>
    <col min="11267" max="11269" width="13.28515625" style="66" customWidth="1"/>
    <col min="11270" max="11270" width="7.7109375" style="66" customWidth="1"/>
    <col min="11271" max="11520" width="9.140625" style="66"/>
    <col min="11521" max="11521" width="7.7109375" style="66" customWidth="1"/>
    <col min="11522" max="11522" width="56.85546875" style="66" bestFit="1" customWidth="1"/>
    <col min="11523" max="11525" width="13.28515625" style="66" customWidth="1"/>
    <col min="11526" max="11526" width="7.7109375" style="66" customWidth="1"/>
    <col min="11527" max="11776" width="9.140625" style="66"/>
    <col min="11777" max="11777" width="7.7109375" style="66" customWidth="1"/>
    <col min="11778" max="11778" width="56.85546875" style="66" bestFit="1" customWidth="1"/>
    <col min="11779" max="11781" width="13.28515625" style="66" customWidth="1"/>
    <col min="11782" max="11782" width="7.7109375" style="66" customWidth="1"/>
    <col min="11783" max="12032" width="9.140625" style="66"/>
    <col min="12033" max="12033" width="7.7109375" style="66" customWidth="1"/>
    <col min="12034" max="12034" width="56.85546875" style="66" bestFit="1" customWidth="1"/>
    <col min="12035" max="12037" width="13.28515625" style="66" customWidth="1"/>
    <col min="12038" max="12038" width="7.7109375" style="66" customWidth="1"/>
    <col min="12039" max="12288" width="9.140625" style="66"/>
    <col min="12289" max="12289" width="7.7109375" style="66" customWidth="1"/>
    <col min="12290" max="12290" width="56.85546875" style="66" bestFit="1" customWidth="1"/>
    <col min="12291" max="12293" width="13.28515625" style="66" customWidth="1"/>
    <col min="12294" max="12294" width="7.7109375" style="66" customWidth="1"/>
    <col min="12295" max="12544" width="9.140625" style="66"/>
    <col min="12545" max="12545" width="7.7109375" style="66" customWidth="1"/>
    <col min="12546" max="12546" width="56.85546875" style="66" bestFit="1" customWidth="1"/>
    <col min="12547" max="12549" width="13.28515625" style="66" customWidth="1"/>
    <col min="12550" max="12550" width="7.7109375" style="66" customWidth="1"/>
    <col min="12551" max="12800" width="9.140625" style="66"/>
    <col min="12801" max="12801" width="7.7109375" style="66" customWidth="1"/>
    <col min="12802" max="12802" width="56.85546875" style="66" bestFit="1" customWidth="1"/>
    <col min="12803" max="12805" width="13.28515625" style="66" customWidth="1"/>
    <col min="12806" max="12806" width="7.7109375" style="66" customWidth="1"/>
    <col min="12807" max="13056" width="9.140625" style="66"/>
    <col min="13057" max="13057" width="7.7109375" style="66" customWidth="1"/>
    <col min="13058" max="13058" width="56.85546875" style="66" bestFit="1" customWidth="1"/>
    <col min="13059" max="13061" width="13.28515625" style="66" customWidth="1"/>
    <col min="13062" max="13062" width="7.7109375" style="66" customWidth="1"/>
    <col min="13063" max="13312" width="9.140625" style="66"/>
    <col min="13313" max="13313" width="7.7109375" style="66" customWidth="1"/>
    <col min="13314" max="13314" width="56.85546875" style="66" bestFit="1" customWidth="1"/>
    <col min="13315" max="13317" width="13.28515625" style="66" customWidth="1"/>
    <col min="13318" max="13318" width="7.7109375" style="66" customWidth="1"/>
    <col min="13319" max="13568" width="9.140625" style="66"/>
    <col min="13569" max="13569" width="7.7109375" style="66" customWidth="1"/>
    <col min="13570" max="13570" width="56.85546875" style="66" bestFit="1" customWidth="1"/>
    <col min="13571" max="13573" width="13.28515625" style="66" customWidth="1"/>
    <col min="13574" max="13574" width="7.7109375" style="66" customWidth="1"/>
    <col min="13575" max="13824" width="9.140625" style="66"/>
    <col min="13825" max="13825" width="7.7109375" style="66" customWidth="1"/>
    <col min="13826" max="13826" width="56.85546875" style="66" bestFit="1" customWidth="1"/>
    <col min="13827" max="13829" width="13.28515625" style="66" customWidth="1"/>
    <col min="13830" max="13830" width="7.7109375" style="66" customWidth="1"/>
    <col min="13831" max="14080" width="9.140625" style="66"/>
    <col min="14081" max="14081" width="7.7109375" style="66" customWidth="1"/>
    <col min="14082" max="14082" width="56.85546875" style="66" bestFit="1" customWidth="1"/>
    <col min="14083" max="14085" width="13.28515625" style="66" customWidth="1"/>
    <col min="14086" max="14086" width="7.7109375" style="66" customWidth="1"/>
    <col min="14087" max="14336" width="9.140625" style="66"/>
    <col min="14337" max="14337" width="7.7109375" style="66" customWidth="1"/>
    <col min="14338" max="14338" width="56.85546875" style="66" bestFit="1" customWidth="1"/>
    <col min="14339" max="14341" width="13.28515625" style="66" customWidth="1"/>
    <col min="14342" max="14342" width="7.7109375" style="66" customWidth="1"/>
    <col min="14343" max="14592" width="9.140625" style="66"/>
    <col min="14593" max="14593" width="7.7109375" style="66" customWidth="1"/>
    <col min="14594" max="14594" width="56.85546875" style="66" bestFit="1" customWidth="1"/>
    <col min="14595" max="14597" width="13.28515625" style="66" customWidth="1"/>
    <col min="14598" max="14598" width="7.7109375" style="66" customWidth="1"/>
    <col min="14599" max="14848" width="9.140625" style="66"/>
    <col min="14849" max="14849" width="7.7109375" style="66" customWidth="1"/>
    <col min="14850" max="14850" width="56.85546875" style="66" bestFit="1" customWidth="1"/>
    <col min="14851" max="14853" width="13.28515625" style="66" customWidth="1"/>
    <col min="14854" max="14854" width="7.7109375" style="66" customWidth="1"/>
    <col min="14855" max="15104" width="9.140625" style="66"/>
    <col min="15105" max="15105" width="7.7109375" style="66" customWidth="1"/>
    <col min="15106" max="15106" width="56.85546875" style="66" bestFit="1" customWidth="1"/>
    <col min="15107" max="15109" width="13.28515625" style="66" customWidth="1"/>
    <col min="15110" max="15110" width="7.7109375" style="66" customWidth="1"/>
    <col min="15111" max="15360" width="9.140625" style="66"/>
    <col min="15361" max="15361" width="7.7109375" style="66" customWidth="1"/>
    <col min="15362" max="15362" width="56.85546875" style="66" bestFit="1" customWidth="1"/>
    <col min="15363" max="15365" width="13.28515625" style="66" customWidth="1"/>
    <col min="15366" max="15366" width="7.7109375" style="66" customWidth="1"/>
    <col min="15367" max="15616" width="9.140625" style="66"/>
    <col min="15617" max="15617" width="7.7109375" style="66" customWidth="1"/>
    <col min="15618" max="15618" width="56.85546875" style="66" bestFit="1" customWidth="1"/>
    <col min="15619" max="15621" width="13.28515625" style="66" customWidth="1"/>
    <col min="15622" max="15622" width="7.7109375" style="66" customWidth="1"/>
    <col min="15623" max="15872" width="9.140625" style="66"/>
    <col min="15873" max="15873" width="7.7109375" style="66" customWidth="1"/>
    <col min="15874" max="15874" width="56.85546875" style="66" bestFit="1" customWidth="1"/>
    <col min="15875" max="15877" width="13.28515625" style="66" customWidth="1"/>
    <col min="15878" max="15878" width="7.7109375" style="66" customWidth="1"/>
    <col min="15879" max="16128" width="9.140625" style="66"/>
    <col min="16129" max="16129" width="7.7109375" style="66" customWidth="1"/>
    <col min="16130" max="16130" width="56.85546875" style="66" bestFit="1" customWidth="1"/>
    <col min="16131" max="16133" width="13.28515625" style="66" customWidth="1"/>
    <col min="16134" max="16134" width="7.7109375" style="66" customWidth="1"/>
    <col min="16135" max="16384" width="9.140625" style="66"/>
  </cols>
  <sheetData>
    <row r="1" spans="1:15" ht="15.95" customHeight="1">
      <c r="A1" s="889" t="s">
        <v>14</v>
      </c>
      <c r="B1" s="889"/>
      <c r="C1" s="889"/>
      <c r="D1" s="889"/>
      <c r="E1" s="889"/>
    </row>
    <row r="2" spans="1:15" ht="15.95" customHeight="1" thickBot="1">
      <c r="A2" s="888"/>
      <c r="B2" s="888"/>
      <c r="D2" s="740"/>
      <c r="E2" s="67" t="s">
        <v>1080</v>
      </c>
    </row>
    <row r="3" spans="1:15" ht="38.1" customHeight="1" thickBot="1">
      <c r="A3" s="68" t="s">
        <v>16</v>
      </c>
      <c r="B3" s="69" t="s">
        <v>17</v>
      </c>
      <c r="C3" s="69" t="s">
        <v>1042</v>
      </c>
      <c r="D3" s="69" t="s">
        <v>1351</v>
      </c>
      <c r="E3" s="69" t="s">
        <v>1352</v>
      </c>
    </row>
    <row r="4" spans="1:15" s="74" customFormat="1" ht="12" customHeight="1" thickBot="1">
      <c r="A4" s="55">
        <v>1</v>
      </c>
      <c r="B4" s="102">
        <v>2</v>
      </c>
      <c r="C4" s="102">
        <v>3</v>
      </c>
      <c r="D4" s="102">
        <v>4</v>
      </c>
      <c r="E4" s="189">
        <v>5</v>
      </c>
      <c r="G4" s="857"/>
    </row>
    <row r="5" spans="1:15" s="77" customFormat="1" ht="12" customHeight="1" thickBot="1">
      <c r="A5" s="75" t="s">
        <v>19</v>
      </c>
      <c r="B5" s="76" t="s">
        <v>180</v>
      </c>
      <c r="C5" s="214">
        <v>853082900</v>
      </c>
      <c r="D5" s="214">
        <v>853935900</v>
      </c>
      <c r="E5" s="215">
        <v>854789900</v>
      </c>
      <c r="G5" s="857">
        <f>'1.1.sz.mell.'!D5</f>
        <v>852230622</v>
      </c>
      <c r="I5" s="825">
        <f>G5*1.001</f>
        <v>853082852.62199986</v>
      </c>
      <c r="J5" s="825">
        <f>I5*1.001</f>
        <v>853935935.47462177</v>
      </c>
      <c r="K5" s="825">
        <f>J5*1.001</f>
        <v>854789871.41009629</v>
      </c>
      <c r="M5" s="826">
        <f>ROUND(I5,-2)</f>
        <v>853082900</v>
      </c>
      <c r="N5" s="826">
        <f t="shared" ref="N5:O5" si="0">ROUND(J5,-2)</f>
        <v>853935900</v>
      </c>
      <c r="O5" s="826">
        <f t="shared" si="0"/>
        <v>854789900</v>
      </c>
    </row>
    <row r="6" spans="1:15" s="77" customFormat="1" ht="12" customHeight="1" thickBot="1">
      <c r="A6" s="75" t="s">
        <v>32</v>
      </c>
      <c r="B6" s="86" t="s">
        <v>182</v>
      </c>
      <c r="C6" s="214">
        <v>44431400</v>
      </c>
      <c r="D6" s="214">
        <v>44475800</v>
      </c>
      <c r="E6" s="215">
        <v>44520300</v>
      </c>
      <c r="G6" s="858">
        <f>'1.1.sz.mell.'!D12</f>
        <v>44387000</v>
      </c>
      <c r="I6" s="825">
        <f t="shared" ref="I6:I14" si="1">G6*1.001</f>
        <v>44431386.999999993</v>
      </c>
      <c r="J6" s="825">
        <f t="shared" ref="J6:K6" si="2">I6*1.001</f>
        <v>44475818.386999987</v>
      </c>
      <c r="K6" s="825">
        <f t="shared" si="2"/>
        <v>44520294.205386981</v>
      </c>
      <c r="M6" s="826">
        <f t="shared" ref="M6:M14" si="3">ROUND(I6,-2)</f>
        <v>44431400</v>
      </c>
      <c r="N6" s="826">
        <f t="shared" ref="N6:N14" si="4">ROUND(J6,-2)</f>
        <v>44475800</v>
      </c>
      <c r="O6" s="826">
        <f t="shared" ref="O6:O14" si="5">ROUND(K6,-2)</f>
        <v>44520300</v>
      </c>
    </row>
    <row r="7" spans="1:15" s="77" customFormat="1" ht="12" customHeight="1" thickBot="1">
      <c r="A7" s="75" t="s">
        <v>44</v>
      </c>
      <c r="B7" s="76" t="s">
        <v>229</v>
      </c>
      <c r="C7" s="214"/>
      <c r="D7" s="214"/>
      <c r="E7" s="215"/>
      <c r="G7" s="825">
        <f>'1.1.sz.mell.'!D18</f>
        <v>1963877999</v>
      </c>
      <c r="I7" s="825">
        <f t="shared" si="1"/>
        <v>1965841876.9989998</v>
      </c>
      <c r="J7" s="825">
        <f t="shared" ref="J7:K7" si="6">I7*1.001</f>
        <v>1967807718.8759987</v>
      </c>
      <c r="K7" s="825">
        <f t="shared" si="6"/>
        <v>1969775526.5948746</v>
      </c>
      <c r="M7" s="826">
        <f t="shared" si="3"/>
        <v>1965841900</v>
      </c>
      <c r="N7" s="826">
        <f t="shared" si="4"/>
        <v>1967807700</v>
      </c>
      <c r="O7" s="826">
        <f t="shared" si="5"/>
        <v>1969775500</v>
      </c>
    </row>
    <row r="8" spans="1:15" s="77" customFormat="1" ht="12" customHeight="1" thickBot="1">
      <c r="A8" s="75" t="s">
        <v>56</v>
      </c>
      <c r="B8" s="76" t="s">
        <v>184</v>
      </c>
      <c r="C8" s="214">
        <v>587386800</v>
      </c>
      <c r="D8" s="214">
        <v>587974200</v>
      </c>
      <c r="E8" s="215">
        <v>588562200</v>
      </c>
      <c r="G8" s="825">
        <f>'1.1.sz.mell.'!D24</f>
        <v>586799999.5999999</v>
      </c>
      <c r="I8" s="825">
        <f t="shared" si="1"/>
        <v>587386799.59959984</v>
      </c>
      <c r="J8" s="825">
        <f t="shared" ref="J8:K8" si="7">I8*1.001</f>
        <v>587974186.39919937</v>
      </c>
      <c r="K8" s="825">
        <f t="shared" si="7"/>
        <v>588562160.58559847</v>
      </c>
      <c r="M8" s="826">
        <f t="shared" si="3"/>
        <v>587386800</v>
      </c>
      <c r="N8" s="826">
        <f t="shared" si="4"/>
        <v>587974200</v>
      </c>
      <c r="O8" s="826">
        <f t="shared" si="5"/>
        <v>588562200</v>
      </c>
    </row>
    <row r="9" spans="1:15" s="77" customFormat="1" ht="12" customHeight="1" thickBot="1">
      <c r="A9" s="75" t="s">
        <v>58</v>
      </c>
      <c r="B9" s="76" t="s">
        <v>273</v>
      </c>
      <c r="C9" s="214">
        <v>209724500</v>
      </c>
      <c r="D9" s="214">
        <v>209934200</v>
      </c>
      <c r="E9" s="215">
        <v>210144200</v>
      </c>
      <c r="G9" s="825">
        <f>'1.1.sz.mell.'!D32</f>
        <v>209515000</v>
      </c>
      <c r="I9" s="825">
        <f t="shared" si="1"/>
        <v>209724514.99999997</v>
      </c>
      <c r="J9" s="825">
        <f t="shared" ref="J9:K9" si="8">I9*1.001</f>
        <v>209934239.51499996</v>
      </c>
      <c r="K9" s="825">
        <f t="shared" si="8"/>
        <v>210144173.75451493</v>
      </c>
      <c r="M9" s="826">
        <f t="shared" si="3"/>
        <v>209724500</v>
      </c>
      <c r="N9" s="826">
        <f t="shared" si="4"/>
        <v>209934200</v>
      </c>
      <c r="O9" s="826">
        <f t="shared" si="5"/>
        <v>210144200</v>
      </c>
    </row>
    <row r="10" spans="1:15" s="77" customFormat="1" ht="12" customHeight="1" thickBot="1">
      <c r="A10" s="75" t="s">
        <v>80</v>
      </c>
      <c r="B10" s="76" t="s">
        <v>232</v>
      </c>
      <c r="C10" s="214">
        <v>22000000</v>
      </c>
      <c r="D10" s="214">
        <v>22000000</v>
      </c>
      <c r="E10" s="215">
        <v>22000000</v>
      </c>
      <c r="G10" s="825">
        <f>'1.1.sz.mell.'!D43</f>
        <v>22000000</v>
      </c>
      <c r="I10" s="825">
        <f t="shared" si="1"/>
        <v>22021999.999999996</v>
      </c>
      <c r="J10" s="825">
        <f t="shared" ref="J10:K10" si="9">I10*1.001</f>
        <v>22044021.999999993</v>
      </c>
      <c r="K10" s="825">
        <f t="shared" si="9"/>
        <v>22066066.021999989</v>
      </c>
      <c r="M10" s="826">
        <f t="shared" si="3"/>
        <v>22022000</v>
      </c>
      <c r="N10" s="826">
        <f t="shared" si="4"/>
        <v>22044000</v>
      </c>
      <c r="O10" s="826">
        <f t="shared" si="5"/>
        <v>22066100</v>
      </c>
    </row>
    <row r="11" spans="1:15" s="77" customFormat="1" ht="12" customHeight="1" thickBot="1">
      <c r="A11" s="75" t="s">
        <v>92</v>
      </c>
      <c r="B11" s="76" t="s">
        <v>659</v>
      </c>
      <c r="C11" s="214"/>
      <c r="D11" s="214"/>
      <c r="E11" s="215"/>
      <c r="G11" s="825">
        <f>'1.1.sz.mell.'!D49</f>
        <v>0</v>
      </c>
      <c r="I11" s="825">
        <f t="shared" si="1"/>
        <v>0</v>
      </c>
      <c r="J11" s="825">
        <f t="shared" ref="J11:K11" si="10">I11*1.001</f>
        <v>0</v>
      </c>
      <c r="K11" s="825">
        <f t="shared" si="10"/>
        <v>0</v>
      </c>
      <c r="M11" s="826">
        <f t="shared" si="3"/>
        <v>0</v>
      </c>
      <c r="N11" s="826">
        <f t="shared" si="4"/>
        <v>0</v>
      </c>
      <c r="O11" s="826">
        <f t="shared" si="5"/>
        <v>0</v>
      </c>
    </row>
    <row r="12" spans="1:15" s="77" customFormat="1" ht="12" customHeight="1" thickBot="1">
      <c r="A12" s="75" t="s">
        <v>98</v>
      </c>
      <c r="B12" s="86" t="s">
        <v>660</v>
      </c>
      <c r="C12" s="214"/>
      <c r="D12" s="214"/>
      <c r="E12" s="215"/>
      <c r="G12" s="825">
        <f>'1.1.sz.mell.'!D55</f>
        <v>0</v>
      </c>
      <c r="I12" s="825">
        <f t="shared" si="1"/>
        <v>0</v>
      </c>
      <c r="J12" s="825">
        <f t="shared" ref="J12:K12" si="11">I12*1.001</f>
        <v>0</v>
      </c>
      <c r="K12" s="825">
        <f t="shared" si="11"/>
        <v>0</v>
      </c>
      <c r="M12" s="826">
        <f t="shared" si="3"/>
        <v>0</v>
      </c>
      <c r="N12" s="826">
        <f t="shared" si="4"/>
        <v>0</v>
      </c>
      <c r="O12" s="826">
        <f t="shared" si="5"/>
        <v>0</v>
      </c>
    </row>
    <row r="13" spans="1:15" s="77" customFormat="1" ht="12" customHeight="1" thickBot="1">
      <c r="A13" s="75" t="s">
        <v>100</v>
      </c>
      <c r="B13" s="76" t="s">
        <v>101</v>
      </c>
      <c r="C13" s="200">
        <f>+C5+C6+C7+C8+C9+C10+C11+C12</f>
        <v>1716625600</v>
      </c>
      <c r="D13" s="200">
        <f>+D5+D6+D7+D8+D9+D10+D11+D12</f>
        <v>1718320100</v>
      </c>
      <c r="E13" s="63">
        <f>+E5+E6+E7+E8+E9+E10+E11+E12</f>
        <v>1720016600</v>
      </c>
      <c r="G13" s="825"/>
      <c r="I13" s="825">
        <f t="shared" si="1"/>
        <v>0</v>
      </c>
      <c r="J13" s="825">
        <f t="shared" ref="J13:K13" si="12">I13*1.001</f>
        <v>0</v>
      </c>
      <c r="K13" s="825">
        <f t="shared" si="12"/>
        <v>0</v>
      </c>
      <c r="M13" s="826">
        <f t="shared" si="3"/>
        <v>0</v>
      </c>
      <c r="N13" s="826">
        <f t="shared" si="4"/>
        <v>0</v>
      </c>
      <c r="O13" s="826">
        <f t="shared" si="5"/>
        <v>0</v>
      </c>
    </row>
    <row r="14" spans="1:15" s="77" customFormat="1" ht="12" customHeight="1" thickBot="1">
      <c r="A14" s="75" t="s">
        <v>169</v>
      </c>
      <c r="B14" s="76" t="s">
        <v>661</v>
      </c>
      <c r="C14" s="789">
        <f>C29-C13</f>
        <v>410653000</v>
      </c>
      <c r="D14" s="789">
        <f t="shared" ref="D14:E14" si="13">D29-D13</f>
        <v>405969200</v>
      </c>
      <c r="E14" s="789">
        <f t="shared" si="13"/>
        <v>407301100</v>
      </c>
      <c r="G14" s="825">
        <f>'1.1.sz.mell.'!D85</f>
        <v>1702614858.3999999</v>
      </c>
      <c r="I14" s="825">
        <f t="shared" si="1"/>
        <v>1704317473.2583997</v>
      </c>
      <c r="J14" s="825">
        <f t="shared" ref="J14:K14" si="14">I14*1.001</f>
        <v>1706021790.731658</v>
      </c>
      <c r="K14" s="825">
        <f t="shared" si="14"/>
        <v>1707727812.5223894</v>
      </c>
      <c r="M14" s="826">
        <f t="shared" si="3"/>
        <v>1704317500</v>
      </c>
      <c r="N14" s="826">
        <f t="shared" si="4"/>
        <v>1706021800</v>
      </c>
      <c r="O14" s="826">
        <f t="shared" si="5"/>
        <v>1707727800</v>
      </c>
    </row>
    <row r="15" spans="1:15" s="77" customFormat="1" ht="12" customHeight="1" thickBot="1">
      <c r="A15" s="75" t="s">
        <v>188</v>
      </c>
      <c r="B15" s="76" t="s">
        <v>662</v>
      </c>
      <c r="C15" s="200">
        <f>+C13+C14</f>
        <v>2127278600</v>
      </c>
      <c r="D15" s="200">
        <f>+D13+D14</f>
        <v>2124289300</v>
      </c>
      <c r="E15" s="201">
        <f>+E13+E14</f>
        <v>2127317700</v>
      </c>
      <c r="G15" s="825">
        <f>SUM(G5:G14)</f>
        <v>5381425479</v>
      </c>
      <c r="I15" s="825">
        <f t="shared" ref="I15:I30" si="15">G15*1.001</f>
        <v>5386806904.4789991</v>
      </c>
      <c r="J15" s="825">
        <f t="shared" ref="J15:K15" si="16">I15*1.001</f>
        <v>5392193711.3834772</v>
      </c>
      <c r="K15" s="825">
        <f t="shared" si="16"/>
        <v>5397585905.0948601</v>
      </c>
      <c r="M15" s="826">
        <f t="shared" ref="M15:M30" si="17">ROUND(I15,-2)</f>
        <v>5386806900</v>
      </c>
      <c r="N15" s="826">
        <f t="shared" ref="N15:N30" si="18">ROUND(J15,-2)</f>
        <v>5392193700</v>
      </c>
      <c r="O15" s="826">
        <f t="shared" ref="O15:O30" si="19">ROUND(K15,-2)</f>
        <v>5397585900</v>
      </c>
    </row>
    <row r="16" spans="1:15" s="77" customFormat="1" ht="12" customHeight="1">
      <c r="A16" s="219"/>
      <c r="B16" s="220"/>
      <c r="C16" s="791"/>
      <c r="D16" s="792"/>
      <c r="E16" s="793"/>
      <c r="G16" s="825"/>
      <c r="I16" s="825">
        <f t="shared" si="15"/>
        <v>0</v>
      </c>
      <c r="J16" s="825">
        <f t="shared" ref="J16:K16" si="20">I16*1.001</f>
        <v>0</v>
      </c>
      <c r="K16" s="825">
        <f t="shared" si="20"/>
        <v>0</v>
      </c>
      <c r="M16" s="826">
        <f t="shared" si="17"/>
        <v>0</v>
      </c>
      <c r="N16" s="826">
        <f t="shared" si="18"/>
        <v>0</v>
      </c>
      <c r="O16" s="826">
        <f t="shared" si="19"/>
        <v>0</v>
      </c>
    </row>
    <row r="17" spans="1:15" s="77" customFormat="1" ht="12" customHeight="1">
      <c r="A17" s="889" t="s">
        <v>140</v>
      </c>
      <c r="B17" s="889"/>
      <c r="C17" s="889"/>
      <c r="D17" s="889"/>
      <c r="E17" s="889"/>
      <c r="G17" s="825"/>
      <c r="I17" s="825">
        <f t="shared" si="15"/>
        <v>0</v>
      </c>
      <c r="J17" s="825">
        <f t="shared" ref="J17:K17" si="21">I17*1.001</f>
        <v>0</v>
      </c>
      <c r="K17" s="825">
        <f t="shared" si="21"/>
        <v>0</v>
      </c>
      <c r="M17" s="826">
        <f t="shared" si="17"/>
        <v>0</v>
      </c>
      <c r="N17" s="826">
        <f t="shared" si="18"/>
        <v>0</v>
      </c>
      <c r="O17" s="826">
        <f t="shared" si="19"/>
        <v>0</v>
      </c>
    </row>
    <row r="18" spans="1:15" s="77" customFormat="1" ht="12" customHeight="1" thickBot="1">
      <c r="A18" s="890"/>
      <c r="B18" s="890"/>
      <c r="C18" s="124"/>
      <c r="D18" s="740"/>
      <c r="E18" s="67" t="s">
        <v>1080</v>
      </c>
      <c r="G18" s="825"/>
      <c r="I18" s="825">
        <f t="shared" si="15"/>
        <v>0</v>
      </c>
      <c r="J18" s="825">
        <f t="shared" ref="J18:K18" si="22">I18*1.001</f>
        <v>0</v>
      </c>
      <c r="K18" s="825">
        <f t="shared" si="22"/>
        <v>0</v>
      </c>
      <c r="M18" s="826">
        <f t="shared" si="17"/>
        <v>0</v>
      </c>
      <c r="N18" s="826">
        <f t="shared" si="18"/>
        <v>0</v>
      </c>
      <c r="O18" s="826">
        <f t="shared" si="19"/>
        <v>0</v>
      </c>
    </row>
    <row r="19" spans="1:15" s="77" customFormat="1" ht="24" customHeight="1" thickBot="1">
      <c r="A19" s="68" t="s">
        <v>330</v>
      </c>
      <c r="B19" s="69" t="s">
        <v>142</v>
      </c>
      <c r="C19" s="69" t="str">
        <f>+C3</f>
        <v>2019. évi</v>
      </c>
      <c r="D19" s="69" t="str">
        <f>+D3</f>
        <v>2020. évi</v>
      </c>
      <c r="E19" s="188" t="str">
        <f>+E3</f>
        <v>2021. évi</v>
      </c>
      <c r="F19" s="794"/>
      <c r="G19" s="825"/>
      <c r="I19" s="825">
        <f t="shared" si="15"/>
        <v>0</v>
      </c>
      <c r="J19" s="825">
        <f t="shared" ref="J19:K19" si="23">I19*1.001</f>
        <v>0</v>
      </c>
      <c r="K19" s="825">
        <f t="shared" si="23"/>
        <v>0</v>
      </c>
      <c r="M19" s="826">
        <f t="shared" si="17"/>
        <v>0</v>
      </c>
      <c r="N19" s="826">
        <f t="shared" si="18"/>
        <v>0</v>
      </c>
      <c r="O19" s="826">
        <f t="shared" si="19"/>
        <v>0</v>
      </c>
    </row>
    <row r="20" spans="1:15" s="77" customFormat="1" ht="12" customHeight="1" thickBot="1">
      <c r="A20" s="71">
        <v>1</v>
      </c>
      <c r="B20" s="72">
        <v>2</v>
      </c>
      <c r="C20" s="72">
        <v>3</v>
      </c>
      <c r="D20" s="72">
        <v>4</v>
      </c>
      <c r="E20" s="795">
        <v>5</v>
      </c>
      <c r="F20" s="794"/>
      <c r="G20" s="825"/>
      <c r="I20" s="825">
        <f t="shared" si="15"/>
        <v>0</v>
      </c>
      <c r="J20" s="825">
        <f t="shared" ref="J20:K20" si="24">I20*1.001</f>
        <v>0</v>
      </c>
      <c r="K20" s="825">
        <f t="shared" si="24"/>
        <v>0</v>
      </c>
      <c r="M20" s="826">
        <f t="shared" si="17"/>
        <v>0</v>
      </c>
      <c r="N20" s="826">
        <f t="shared" si="18"/>
        <v>0</v>
      </c>
      <c r="O20" s="826">
        <f t="shared" si="19"/>
        <v>0</v>
      </c>
    </row>
    <row r="21" spans="1:15" s="77" customFormat="1" ht="15" customHeight="1" thickBot="1">
      <c r="A21" s="75" t="s">
        <v>19</v>
      </c>
      <c r="B21" s="113" t="s">
        <v>663</v>
      </c>
      <c r="C21" s="214">
        <v>1926562700</v>
      </c>
      <c r="D21" s="214">
        <v>1928489300</v>
      </c>
      <c r="E21" s="97">
        <v>1930417700</v>
      </c>
      <c r="F21" s="794"/>
      <c r="G21" s="825">
        <f>'1.1.sz.mell.'!D92</f>
        <v>1924638056</v>
      </c>
      <c r="I21" s="825">
        <f t="shared" si="15"/>
        <v>1926562694.0559998</v>
      </c>
      <c r="J21" s="825">
        <f t="shared" ref="J21:K21" si="25">I21*1.001</f>
        <v>1928489256.7500556</v>
      </c>
      <c r="K21" s="825">
        <f t="shared" si="25"/>
        <v>1930417746.0068054</v>
      </c>
      <c r="M21" s="826">
        <f t="shared" si="17"/>
        <v>1926562700</v>
      </c>
      <c r="N21" s="826">
        <f t="shared" si="18"/>
        <v>1928489300</v>
      </c>
      <c r="O21" s="826">
        <f t="shared" si="19"/>
        <v>1930417700</v>
      </c>
    </row>
    <row r="22" spans="1:15" ht="12" customHeight="1" thickBot="1">
      <c r="A22" s="796" t="s">
        <v>32</v>
      </c>
      <c r="B22" s="797" t="s">
        <v>664</v>
      </c>
      <c r="C22" s="798">
        <f>+C23+C24+C25</f>
        <v>130000000</v>
      </c>
      <c r="D22" s="798">
        <f>+D23+D24+D25</f>
        <v>130000000</v>
      </c>
      <c r="E22" s="799">
        <f>+E23+E24+E25</f>
        <v>130000000</v>
      </c>
      <c r="G22" s="825">
        <f>'1.1.sz.mell.'!D102</f>
        <v>3099069000</v>
      </c>
      <c r="I22" s="825">
        <f t="shared" si="15"/>
        <v>3102168068.9999995</v>
      </c>
      <c r="J22" s="825">
        <f t="shared" ref="J22:K22" si="26">I22*1.001</f>
        <v>3105270237.0689993</v>
      </c>
      <c r="K22" s="825">
        <f t="shared" si="26"/>
        <v>3108375507.3060679</v>
      </c>
      <c r="L22" s="77"/>
      <c r="M22" s="826">
        <f t="shared" si="17"/>
        <v>3102168100</v>
      </c>
      <c r="N22" s="826">
        <f t="shared" si="18"/>
        <v>3105270200</v>
      </c>
      <c r="O22" s="826">
        <f t="shared" si="19"/>
        <v>3108375500</v>
      </c>
    </row>
    <row r="23" spans="1:15" ht="12" customHeight="1">
      <c r="A23" s="78" t="s">
        <v>34</v>
      </c>
      <c r="B23" s="18" t="s">
        <v>150</v>
      </c>
      <c r="C23" s="194">
        <v>100000000</v>
      </c>
      <c r="D23" s="194">
        <v>100000000</v>
      </c>
      <c r="E23" s="194">
        <v>100000000</v>
      </c>
      <c r="G23" s="825">
        <f>'1.1.sz.mell.'!D103</f>
        <v>2053810000</v>
      </c>
      <c r="I23" s="825">
        <f t="shared" si="15"/>
        <v>2055863809.9999998</v>
      </c>
      <c r="J23" s="825">
        <f t="shared" ref="J23:K23" si="27">I23*1.001</f>
        <v>2057919673.8099995</v>
      </c>
      <c r="K23" s="825">
        <f t="shared" si="27"/>
        <v>2059977593.4838092</v>
      </c>
      <c r="L23" s="77"/>
      <c r="M23" s="826">
        <f t="shared" si="17"/>
        <v>2055863800</v>
      </c>
      <c r="N23" s="826">
        <f t="shared" si="18"/>
        <v>2057919700</v>
      </c>
      <c r="O23" s="826">
        <f t="shared" si="19"/>
        <v>2059977600</v>
      </c>
    </row>
    <row r="24" spans="1:15" ht="12" customHeight="1">
      <c r="A24" s="78" t="s">
        <v>36</v>
      </c>
      <c r="B24" s="114" t="s">
        <v>152</v>
      </c>
      <c r="C24" s="196">
        <v>30000000</v>
      </c>
      <c r="D24" s="196">
        <v>30000000</v>
      </c>
      <c r="E24" s="196">
        <v>30000000</v>
      </c>
      <c r="G24" s="825">
        <f>'1.1.sz.mell.'!D105</f>
        <v>1041259000</v>
      </c>
      <c r="I24" s="825">
        <f t="shared" si="15"/>
        <v>1042300258.9999999</v>
      </c>
      <c r="J24" s="825">
        <f t="shared" ref="J24:K24" si="28">I24*1.001</f>
        <v>1043342559.2589998</v>
      </c>
      <c r="K24" s="825">
        <f t="shared" si="28"/>
        <v>1044385901.8182588</v>
      </c>
      <c r="L24" s="77"/>
      <c r="M24" s="826">
        <f t="shared" si="17"/>
        <v>1042300300</v>
      </c>
      <c r="N24" s="826">
        <f t="shared" si="18"/>
        <v>1043342600</v>
      </c>
      <c r="O24" s="826">
        <f t="shared" si="19"/>
        <v>1044385900</v>
      </c>
    </row>
    <row r="25" spans="1:15" ht="12" customHeight="1" thickBot="1">
      <c r="A25" s="112" t="s">
        <v>38</v>
      </c>
      <c r="B25" s="115" t="s">
        <v>154</v>
      </c>
      <c r="C25" s="199"/>
      <c r="D25" s="199"/>
      <c r="E25" s="116"/>
      <c r="G25" s="825">
        <f>'1.1.sz.mell.'!D107</f>
        <v>4000000</v>
      </c>
      <c r="I25" s="825">
        <f t="shared" si="15"/>
        <v>4003999.9999999995</v>
      </c>
      <c r="J25" s="825">
        <f t="shared" ref="J25:K25" si="29">I25*1.001</f>
        <v>4008003.9999999991</v>
      </c>
      <c r="K25" s="825">
        <f t="shared" si="29"/>
        <v>4012012.0039999988</v>
      </c>
      <c r="L25" s="77"/>
      <c r="M25" s="826">
        <f t="shared" si="17"/>
        <v>4004000</v>
      </c>
      <c r="N25" s="826">
        <f t="shared" si="18"/>
        <v>4008000</v>
      </c>
      <c r="O25" s="826">
        <f t="shared" si="19"/>
        <v>4012000</v>
      </c>
    </row>
    <row r="26" spans="1:15" ht="12" customHeight="1" thickBot="1">
      <c r="A26" s="75" t="s">
        <v>44</v>
      </c>
      <c r="B26" s="113" t="s">
        <v>1043</v>
      </c>
      <c r="C26" s="200">
        <v>30000000</v>
      </c>
      <c r="D26" s="200">
        <v>30000000</v>
      </c>
      <c r="E26" s="200">
        <v>30000000</v>
      </c>
      <c r="G26" s="825">
        <f>'1.1.sz.mell.'!D98</f>
        <v>317043172</v>
      </c>
      <c r="I26" s="825">
        <f t="shared" si="15"/>
        <v>317360215.17199999</v>
      </c>
      <c r="J26" s="825">
        <f t="shared" ref="J26:K26" si="30">I26*1.001</f>
        <v>317677575.38717198</v>
      </c>
      <c r="K26" s="825">
        <f t="shared" si="30"/>
        <v>317995252.9625591</v>
      </c>
      <c r="L26" s="77"/>
      <c r="M26" s="826">
        <f t="shared" si="17"/>
        <v>317360200</v>
      </c>
      <c r="N26" s="826">
        <f t="shared" si="18"/>
        <v>317677600</v>
      </c>
      <c r="O26" s="826">
        <f t="shared" si="19"/>
        <v>317995300</v>
      </c>
    </row>
    <row r="27" spans="1:15" ht="12" customHeight="1" thickBot="1">
      <c r="A27" s="796" t="s">
        <v>156</v>
      </c>
      <c r="B27" s="23" t="s">
        <v>157</v>
      </c>
      <c r="C27" s="191">
        <f>+C21+C22+C26</f>
        <v>2086562700</v>
      </c>
      <c r="D27" s="191">
        <f t="shared" ref="D27:E27" si="31">+D21+D22+D26</f>
        <v>2088489300</v>
      </c>
      <c r="E27" s="191">
        <f t="shared" si="31"/>
        <v>2090417700</v>
      </c>
      <c r="G27" s="825"/>
      <c r="I27" s="825">
        <f t="shared" si="15"/>
        <v>0</v>
      </c>
      <c r="J27" s="825">
        <f t="shared" ref="J27:K27" si="32">I27*1.001</f>
        <v>0</v>
      </c>
      <c r="K27" s="825">
        <f t="shared" si="32"/>
        <v>0</v>
      </c>
      <c r="L27" s="77"/>
      <c r="M27" s="826">
        <f t="shared" si="17"/>
        <v>0</v>
      </c>
      <c r="N27" s="826">
        <f t="shared" si="18"/>
        <v>0</v>
      </c>
      <c r="O27" s="826">
        <f t="shared" si="19"/>
        <v>0</v>
      </c>
    </row>
    <row r="28" spans="1:15" ht="15" customHeight="1" thickBot="1">
      <c r="A28" s="796" t="s">
        <v>58</v>
      </c>
      <c r="B28" s="23" t="s">
        <v>665</v>
      </c>
      <c r="C28" s="800">
        <v>40715900</v>
      </c>
      <c r="D28" s="800">
        <v>35800000</v>
      </c>
      <c r="E28" s="801">
        <v>36900000</v>
      </c>
      <c r="F28" s="120"/>
      <c r="G28" s="825">
        <f>'1.1.sz.mell.'!D134</f>
        <v>40675251</v>
      </c>
      <c r="I28" s="825">
        <f t="shared" si="15"/>
        <v>40715926.250999995</v>
      </c>
      <c r="J28" s="825">
        <f t="shared" ref="J28:K28" si="33">I28*1.001</f>
        <v>40756642.177250989</v>
      </c>
      <c r="K28" s="825">
        <f t="shared" si="33"/>
        <v>40797398.819428235</v>
      </c>
      <c r="L28" s="77"/>
      <c r="M28" s="826">
        <f t="shared" si="17"/>
        <v>40715900</v>
      </c>
      <c r="N28" s="826">
        <f t="shared" si="18"/>
        <v>40756600</v>
      </c>
      <c r="O28" s="826">
        <f t="shared" si="19"/>
        <v>40797400</v>
      </c>
    </row>
    <row r="29" spans="1:15" s="77" customFormat="1" ht="12.95" customHeight="1" thickBot="1">
      <c r="A29" s="796" t="s">
        <v>80</v>
      </c>
      <c r="B29" s="122" t="s">
        <v>1044</v>
      </c>
      <c r="C29" s="229">
        <f>+C27+C28</f>
        <v>2127278600</v>
      </c>
      <c r="D29" s="229">
        <f>+D27+D28</f>
        <v>2124289300</v>
      </c>
      <c r="E29" s="230">
        <f>+E27+E28</f>
        <v>2127317700</v>
      </c>
      <c r="G29" s="825">
        <f>SUM(G21,G23:G28)</f>
        <v>5381425479</v>
      </c>
      <c r="H29" s="826"/>
      <c r="I29" s="825">
        <f t="shared" si="15"/>
        <v>5386806904.4789991</v>
      </c>
      <c r="J29" s="825">
        <f t="shared" ref="J29:K29" si="34">I29*1.001</f>
        <v>5392193711.3834772</v>
      </c>
      <c r="K29" s="825">
        <f t="shared" si="34"/>
        <v>5397585905.0948601</v>
      </c>
      <c r="M29" s="826">
        <f t="shared" si="17"/>
        <v>5386806900</v>
      </c>
      <c r="N29" s="826">
        <f t="shared" si="18"/>
        <v>5392193700</v>
      </c>
      <c r="O29" s="826">
        <f t="shared" si="19"/>
        <v>5397585900</v>
      </c>
    </row>
    <row r="30" spans="1:15">
      <c r="C30" s="123"/>
      <c r="I30" s="825">
        <f t="shared" si="15"/>
        <v>0</v>
      </c>
      <c r="J30" s="825">
        <f t="shared" ref="J30:K30" si="35">I30*1.001</f>
        <v>0</v>
      </c>
      <c r="K30" s="825">
        <f t="shared" si="35"/>
        <v>0</v>
      </c>
      <c r="L30" s="77"/>
      <c r="M30" s="826">
        <f t="shared" si="17"/>
        <v>0</v>
      </c>
      <c r="N30" s="826">
        <f t="shared" si="18"/>
        <v>0</v>
      </c>
      <c r="O30" s="826">
        <f t="shared" si="19"/>
        <v>0</v>
      </c>
    </row>
    <row r="31" spans="1:15">
      <c r="C31" s="123"/>
    </row>
    <row r="32" spans="1:15">
      <c r="C32" s="123"/>
    </row>
    <row r="33" spans="3:7" ht="16.5" customHeight="1">
      <c r="C33" s="123"/>
    </row>
    <row r="34" spans="3:7">
      <c r="C34" s="123"/>
    </row>
    <row r="35" spans="3:7">
      <c r="C35" s="123"/>
    </row>
    <row r="36" spans="3:7" s="123" customFormat="1">
      <c r="F36" s="66"/>
      <c r="G36" s="856"/>
    </row>
    <row r="37" spans="3:7" s="123" customFormat="1">
      <c r="F37" s="66"/>
      <c r="G37" s="856"/>
    </row>
    <row r="38" spans="3:7" s="123" customFormat="1">
      <c r="F38" s="66"/>
      <c r="G38" s="856"/>
    </row>
    <row r="39" spans="3:7" s="123" customFormat="1">
      <c r="F39" s="66"/>
      <c r="G39" s="856"/>
    </row>
    <row r="40" spans="3:7" s="123" customFormat="1">
      <c r="F40" s="66"/>
      <c r="G40" s="856"/>
    </row>
    <row r="41" spans="3:7" s="123" customFormat="1">
      <c r="F41" s="66"/>
      <c r="G41" s="856"/>
    </row>
    <row r="42" spans="3:7" s="123" customFormat="1">
      <c r="F42" s="66"/>
      <c r="G42" s="856"/>
    </row>
  </sheetData>
  <mergeCells count="4">
    <mergeCell ref="A1:E1"/>
    <mergeCell ref="A2:B2"/>
    <mergeCell ref="A17:E17"/>
    <mergeCell ref="A18:B18"/>
  </mergeCells>
  <printOptions horizontalCentered="1"/>
  <pageMargins left="0.78740157480314965" right="0.78740157480314965" top="1.4173228346456694" bottom="0.86614173228346458" header="0.55118110236220474" footer="0.59055118110236227"/>
  <pageSetup paperSize="9" scale="75" fitToWidth="3" fitToHeight="2" orientation="portrait" r:id="rId1"/>
  <headerFooter alignWithMargins="0">
    <oddHeader>&amp;C&amp;"Times New Roman CE,Félkövér"&amp;12BONYHÁD VÁROS ÖNKORMÁNYZATA
2016. ÉVI KÖLTSÉGVETÉSI ÉVET KÖVETŐ 3 ÉV
 TERVEZETT BEVÉTELEI, KIADÁSAI&amp;R&amp;"Times New Roman CE,Félkövér dőlt" 17. melléklet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29"/>
  <sheetViews>
    <sheetView view="pageBreakPreview" topLeftCell="B1" zoomScale="115" zoomScaleNormal="100" zoomScaleSheetLayoutView="115" workbookViewId="0">
      <selection activeCell="C5" sqref="C5"/>
    </sheetView>
  </sheetViews>
  <sheetFormatPr defaultRowHeight="15.75"/>
  <cols>
    <col min="1" max="1" width="4.140625" style="757" customWidth="1"/>
    <col min="2" max="2" width="25.5703125" style="756" customWidth="1"/>
    <col min="3" max="4" width="9.5703125" style="756" bestFit="1" customWidth="1"/>
    <col min="5" max="5" width="10.85546875" style="756" bestFit="1" customWidth="1"/>
    <col min="6" max="13" width="9.5703125" style="756" bestFit="1" customWidth="1"/>
    <col min="14" max="14" width="10.140625" style="756" bestFit="1" customWidth="1"/>
    <col min="15" max="15" width="10.85546875" style="757" customWidth="1"/>
    <col min="16" max="256" width="9.140625" style="756"/>
    <col min="257" max="257" width="4.140625" style="756" customWidth="1"/>
    <col min="258" max="258" width="25.5703125" style="756" customWidth="1"/>
    <col min="259" max="260" width="7.7109375" style="756" customWidth="1"/>
    <col min="261" max="261" width="8.140625" style="756" customWidth="1"/>
    <col min="262" max="262" width="7.5703125" style="756" customWidth="1"/>
    <col min="263" max="263" width="7.42578125" style="756" customWidth="1"/>
    <col min="264" max="264" width="7.5703125" style="756" customWidth="1"/>
    <col min="265" max="265" width="7" style="756" customWidth="1"/>
    <col min="266" max="270" width="8.140625" style="756" customWidth="1"/>
    <col min="271" max="271" width="10.85546875" style="756" customWidth="1"/>
    <col min="272" max="512" width="9.140625" style="756"/>
    <col min="513" max="513" width="4.140625" style="756" customWidth="1"/>
    <col min="514" max="514" width="25.5703125" style="756" customWidth="1"/>
    <col min="515" max="516" width="7.7109375" style="756" customWidth="1"/>
    <col min="517" max="517" width="8.140625" style="756" customWidth="1"/>
    <col min="518" max="518" width="7.5703125" style="756" customWidth="1"/>
    <col min="519" max="519" width="7.42578125" style="756" customWidth="1"/>
    <col min="520" max="520" width="7.5703125" style="756" customWidth="1"/>
    <col min="521" max="521" width="7" style="756" customWidth="1"/>
    <col min="522" max="526" width="8.140625" style="756" customWidth="1"/>
    <col min="527" max="527" width="10.85546875" style="756" customWidth="1"/>
    <col min="528" max="768" width="9.140625" style="756"/>
    <col min="769" max="769" width="4.140625" style="756" customWidth="1"/>
    <col min="770" max="770" width="25.5703125" style="756" customWidth="1"/>
    <col min="771" max="772" width="7.7109375" style="756" customWidth="1"/>
    <col min="773" max="773" width="8.140625" style="756" customWidth="1"/>
    <col min="774" max="774" width="7.5703125" style="756" customWidth="1"/>
    <col min="775" max="775" width="7.42578125" style="756" customWidth="1"/>
    <col min="776" max="776" width="7.5703125" style="756" customWidth="1"/>
    <col min="777" max="777" width="7" style="756" customWidth="1"/>
    <col min="778" max="782" width="8.140625" style="756" customWidth="1"/>
    <col min="783" max="783" width="10.85546875" style="756" customWidth="1"/>
    <col min="784" max="1024" width="9.140625" style="756"/>
    <col min="1025" max="1025" width="4.140625" style="756" customWidth="1"/>
    <col min="1026" max="1026" width="25.5703125" style="756" customWidth="1"/>
    <col min="1027" max="1028" width="7.7109375" style="756" customWidth="1"/>
    <col min="1029" max="1029" width="8.140625" style="756" customWidth="1"/>
    <col min="1030" max="1030" width="7.5703125" style="756" customWidth="1"/>
    <col min="1031" max="1031" width="7.42578125" style="756" customWidth="1"/>
    <col min="1032" max="1032" width="7.5703125" style="756" customWidth="1"/>
    <col min="1033" max="1033" width="7" style="756" customWidth="1"/>
    <col min="1034" max="1038" width="8.140625" style="756" customWidth="1"/>
    <col min="1039" max="1039" width="10.85546875" style="756" customWidth="1"/>
    <col min="1040" max="1280" width="9.140625" style="756"/>
    <col min="1281" max="1281" width="4.140625" style="756" customWidth="1"/>
    <col min="1282" max="1282" width="25.5703125" style="756" customWidth="1"/>
    <col min="1283" max="1284" width="7.7109375" style="756" customWidth="1"/>
    <col min="1285" max="1285" width="8.140625" style="756" customWidth="1"/>
    <col min="1286" max="1286" width="7.5703125" style="756" customWidth="1"/>
    <col min="1287" max="1287" width="7.42578125" style="756" customWidth="1"/>
    <col min="1288" max="1288" width="7.5703125" style="756" customWidth="1"/>
    <col min="1289" max="1289" width="7" style="756" customWidth="1"/>
    <col min="1290" max="1294" width="8.140625" style="756" customWidth="1"/>
    <col min="1295" max="1295" width="10.85546875" style="756" customWidth="1"/>
    <col min="1296" max="1536" width="9.140625" style="756"/>
    <col min="1537" max="1537" width="4.140625" style="756" customWidth="1"/>
    <col min="1538" max="1538" width="25.5703125" style="756" customWidth="1"/>
    <col min="1539" max="1540" width="7.7109375" style="756" customWidth="1"/>
    <col min="1541" max="1541" width="8.140625" style="756" customWidth="1"/>
    <col min="1542" max="1542" width="7.5703125" style="756" customWidth="1"/>
    <col min="1543" max="1543" width="7.42578125" style="756" customWidth="1"/>
    <col min="1544" max="1544" width="7.5703125" style="756" customWidth="1"/>
    <col min="1545" max="1545" width="7" style="756" customWidth="1"/>
    <col min="1546" max="1550" width="8.140625" style="756" customWidth="1"/>
    <col min="1551" max="1551" width="10.85546875" style="756" customWidth="1"/>
    <col min="1552" max="1792" width="9.140625" style="756"/>
    <col min="1793" max="1793" width="4.140625" style="756" customWidth="1"/>
    <col min="1794" max="1794" width="25.5703125" style="756" customWidth="1"/>
    <col min="1795" max="1796" width="7.7109375" style="756" customWidth="1"/>
    <col min="1797" max="1797" width="8.140625" style="756" customWidth="1"/>
    <col min="1798" max="1798" width="7.5703125" style="756" customWidth="1"/>
    <col min="1799" max="1799" width="7.42578125" style="756" customWidth="1"/>
    <col min="1800" max="1800" width="7.5703125" style="756" customWidth="1"/>
    <col min="1801" max="1801" width="7" style="756" customWidth="1"/>
    <col min="1802" max="1806" width="8.140625" style="756" customWidth="1"/>
    <col min="1807" max="1807" width="10.85546875" style="756" customWidth="1"/>
    <col min="1808" max="2048" width="9.140625" style="756"/>
    <col min="2049" max="2049" width="4.140625" style="756" customWidth="1"/>
    <col min="2050" max="2050" width="25.5703125" style="756" customWidth="1"/>
    <col min="2051" max="2052" width="7.7109375" style="756" customWidth="1"/>
    <col min="2053" max="2053" width="8.140625" style="756" customWidth="1"/>
    <col min="2054" max="2054" width="7.5703125" style="756" customWidth="1"/>
    <col min="2055" max="2055" width="7.42578125" style="756" customWidth="1"/>
    <col min="2056" max="2056" width="7.5703125" style="756" customWidth="1"/>
    <col min="2057" max="2057" width="7" style="756" customWidth="1"/>
    <col min="2058" max="2062" width="8.140625" style="756" customWidth="1"/>
    <col min="2063" max="2063" width="10.85546875" style="756" customWidth="1"/>
    <col min="2064" max="2304" width="9.140625" style="756"/>
    <col min="2305" max="2305" width="4.140625" style="756" customWidth="1"/>
    <col min="2306" max="2306" width="25.5703125" style="756" customWidth="1"/>
    <col min="2307" max="2308" width="7.7109375" style="756" customWidth="1"/>
    <col min="2309" max="2309" width="8.140625" style="756" customWidth="1"/>
    <col min="2310" max="2310" width="7.5703125" style="756" customWidth="1"/>
    <col min="2311" max="2311" width="7.42578125" style="756" customWidth="1"/>
    <col min="2312" max="2312" width="7.5703125" style="756" customWidth="1"/>
    <col min="2313" max="2313" width="7" style="756" customWidth="1"/>
    <col min="2314" max="2318" width="8.140625" style="756" customWidth="1"/>
    <col min="2319" max="2319" width="10.85546875" style="756" customWidth="1"/>
    <col min="2320" max="2560" width="9.140625" style="756"/>
    <col min="2561" max="2561" width="4.140625" style="756" customWidth="1"/>
    <col min="2562" max="2562" width="25.5703125" style="756" customWidth="1"/>
    <col min="2563" max="2564" width="7.7109375" style="756" customWidth="1"/>
    <col min="2565" max="2565" width="8.140625" style="756" customWidth="1"/>
    <col min="2566" max="2566" width="7.5703125" style="756" customWidth="1"/>
    <col min="2567" max="2567" width="7.42578125" style="756" customWidth="1"/>
    <col min="2568" max="2568" width="7.5703125" style="756" customWidth="1"/>
    <col min="2569" max="2569" width="7" style="756" customWidth="1"/>
    <col min="2570" max="2574" width="8.140625" style="756" customWidth="1"/>
    <col min="2575" max="2575" width="10.85546875" style="756" customWidth="1"/>
    <col min="2576" max="2816" width="9.140625" style="756"/>
    <col min="2817" max="2817" width="4.140625" style="756" customWidth="1"/>
    <col min="2818" max="2818" width="25.5703125" style="756" customWidth="1"/>
    <col min="2819" max="2820" width="7.7109375" style="756" customWidth="1"/>
    <col min="2821" max="2821" width="8.140625" style="756" customWidth="1"/>
    <col min="2822" max="2822" width="7.5703125" style="756" customWidth="1"/>
    <col min="2823" max="2823" width="7.42578125" style="756" customWidth="1"/>
    <col min="2824" max="2824" width="7.5703125" style="756" customWidth="1"/>
    <col min="2825" max="2825" width="7" style="756" customWidth="1"/>
    <col min="2826" max="2830" width="8.140625" style="756" customWidth="1"/>
    <col min="2831" max="2831" width="10.85546875" style="756" customWidth="1"/>
    <col min="2832" max="3072" width="9.140625" style="756"/>
    <col min="3073" max="3073" width="4.140625" style="756" customWidth="1"/>
    <col min="3074" max="3074" width="25.5703125" style="756" customWidth="1"/>
    <col min="3075" max="3076" width="7.7109375" style="756" customWidth="1"/>
    <col min="3077" max="3077" width="8.140625" style="756" customWidth="1"/>
    <col min="3078" max="3078" width="7.5703125" style="756" customWidth="1"/>
    <col min="3079" max="3079" width="7.42578125" style="756" customWidth="1"/>
    <col min="3080" max="3080" width="7.5703125" style="756" customWidth="1"/>
    <col min="3081" max="3081" width="7" style="756" customWidth="1"/>
    <col min="3082" max="3086" width="8.140625" style="756" customWidth="1"/>
    <col min="3087" max="3087" width="10.85546875" style="756" customWidth="1"/>
    <col min="3088" max="3328" width="9.140625" style="756"/>
    <col min="3329" max="3329" width="4.140625" style="756" customWidth="1"/>
    <col min="3330" max="3330" width="25.5703125" style="756" customWidth="1"/>
    <col min="3331" max="3332" width="7.7109375" style="756" customWidth="1"/>
    <col min="3333" max="3333" width="8.140625" style="756" customWidth="1"/>
    <col min="3334" max="3334" width="7.5703125" style="756" customWidth="1"/>
    <col min="3335" max="3335" width="7.42578125" style="756" customWidth="1"/>
    <col min="3336" max="3336" width="7.5703125" style="756" customWidth="1"/>
    <col min="3337" max="3337" width="7" style="756" customWidth="1"/>
    <col min="3338" max="3342" width="8.140625" style="756" customWidth="1"/>
    <col min="3343" max="3343" width="10.85546875" style="756" customWidth="1"/>
    <col min="3344" max="3584" width="9.140625" style="756"/>
    <col min="3585" max="3585" width="4.140625" style="756" customWidth="1"/>
    <col min="3586" max="3586" width="25.5703125" style="756" customWidth="1"/>
    <col min="3587" max="3588" width="7.7109375" style="756" customWidth="1"/>
    <col min="3589" max="3589" width="8.140625" style="756" customWidth="1"/>
    <col min="3590" max="3590" width="7.5703125" style="756" customWidth="1"/>
    <col min="3591" max="3591" width="7.42578125" style="756" customWidth="1"/>
    <col min="3592" max="3592" width="7.5703125" style="756" customWidth="1"/>
    <col min="3593" max="3593" width="7" style="756" customWidth="1"/>
    <col min="3594" max="3598" width="8.140625" style="756" customWidth="1"/>
    <col min="3599" max="3599" width="10.85546875" style="756" customWidth="1"/>
    <col min="3600" max="3840" width="9.140625" style="756"/>
    <col min="3841" max="3841" width="4.140625" style="756" customWidth="1"/>
    <col min="3842" max="3842" width="25.5703125" style="756" customWidth="1"/>
    <col min="3843" max="3844" width="7.7109375" style="756" customWidth="1"/>
    <col min="3845" max="3845" width="8.140625" style="756" customWidth="1"/>
    <col min="3846" max="3846" width="7.5703125" style="756" customWidth="1"/>
    <col min="3847" max="3847" width="7.42578125" style="756" customWidth="1"/>
    <col min="3848" max="3848" width="7.5703125" style="756" customWidth="1"/>
    <col min="3849" max="3849" width="7" style="756" customWidth="1"/>
    <col min="3850" max="3854" width="8.140625" style="756" customWidth="1"/>
    <col min="3855" max="3855" width="10.85546875" style="756" customWidth="1"/>
    <col min="3856" max="4096" width="9.140625" style="756"/>
    <col min="4097" max="4097" width="4.140625" style="756" customWidth="1"/>
    <col min="4098" max="4098" width="25.5703125" style="756" customWidth="1"/>
    <col min="4099" max="4100" width="7.7109375" style="756" customWidth="1"/>
    <col min="4101" max="4101" width="8.140625" style="756" customWidth="1"/>
    <col min="4102" max="4102" width="7.5703125" style="756" customWidth="1"/>
    <col min="4103" max="4103" width="7.42578125" style="756" customWidth="1"/>
    <col min="4104" max="4104" width="7.5703125" style="756" customWidth="1"/>
    <col min="4105" max="4105" width="7" style="756" customWidth="1"/>
    <col min="4106" max="4110" width="8.140625" style="756" customWidth="1"/>
    <col min="4111" max="4111" width="10.85546875" style="756" customWidth="1"/>
    <col min="4112" max="4352" width="9.140625" style="756"/>
    <col min="4353" max="4353" width="4.140625" style="756" customWidth="1"/>
    <col min="4354" max="4354" width="25.5703125" style="756" customWidth="1"/>
    <col min="4355" max="4356" width="7.7109375" style="756" customWidth="1"/>
    <col min="4357" max="4357" width="8.140625" style="756" customWidth="1"/>
    <col min="4358" max="4358" width="7.5703125" style="756" customWidth="1"/>
    <col min="4359" max="4359" width="7.42578125" style="756" customWidth="1"/>
    <col min="4360" max="4360" width="7.5703125" style="756" customWidth="1"/>
    <col min="4361" max="4361" width="7" style="756" customWidth="1"/>
    <col min="4362" max="4366" width="8.140625" style="756" customWidth="1"/>
    <col min="4367" max="4367" width="10.85546875" style="756" customWidth="1"/>
    <col min="4368" max="4608" width="9.140625" style="756"/>
    <col min="4609" max="4609" width="4.140625" style="756" customWidth="1"/>
    <col min="4610" max="4610" width="25.5703125" style="756" customWidth="1"/>
    <col min="4611" max="4612" width="7.7109375" style="756" customWidth="1"/>
    <col min="4613" max="4613" width="8.140625" style="756" customWidth="1"/>
    <col min="4614" max="4614" width="7.5703125" style="756" customWidth="1"/>
    <col min="4615" max="4615" width="7.42578125" style="756" customWidth="1"/>
    <col min="4616" max="4616" width="7.5703125" style="756" customWidth="1"/>
    <col min="4617" max="4617" width="7" style="756" customWidth="1"/>
    <col min="4618" max="4622" width="8.140625" style="756" customWidth="1"/>
    <col min="4623" max="4623" width="10.85546875" style="756" customWidth="1"/>
    <col min="4624" max="4864" width="9.140625" style="756"/>
    <col min="4865" max="4865" width="4.140625" style="756" customWidth="1"/>
    <col min="4866" max="4866" width="25.5703125" style="756" customWidth="1"/>
    <col min="4867" max="4868" width="7.7109375" style="756" customWidth="1"/>
    <col min="4869" max="4869" width="8.140625" style="756" customWidth="1"/>
    <col min="4870" max="4870" width="7.5703125" style="756" customWidth="1"/>
    <col min="4871" max="4871" width="7.42578125" style="756" customWidth="1"/>
    <col min="4872" max="4872" width="7.5703125" style="756" customWidth="1"/>
    <col min="4873" max="4873" width="7" style="756" customWidth="1"/>
    <col min="4874" max="4878" width="8.140625" style="756" customWidth="1"/>
    <col min="4879" max="4879" width="10.85546875" style="756" customWidth="1"/>
    <col min="4880" max="5120" width="9.140625" style="756"/>
    <col min="5121" max="5121" width="4.140625" style="756" customWidth="1"/>
    <col min="5122" max="5122" width="25.5703125" style="756" customWidth="1"/>
    <col min="5123" max="5124" width="7.7109375" style="756" customWidth="1"/>
    <col min="5125" max="5125" width="8.140625" style="756" customWidth="1"/>
    <col min="5126" max="5126" width="7.5703125" style="756" customWidth="1"/>
    <col min="5127" max="5127" width="7.42578125" style="756" customWidth="1"/>
    <col min="5128" max="5128" width="7.5703125" style="756" customWidth="1"/>
    <col min="5129" max="5129" width="7" style="756" customWidth="1"/>
    <col min="5130" max="5134" width="8.140625" style="756" customWidth="1"/>
    <col min="5135" max="5135" width="10.85546875" style="756" customWidth="1"/>
    <col min="5136" max="5376" width="9.140625" style="756"/>
    <col min="5377" max="5377" width="4.140625" style="756" customWidth="1"/>
    <col min="5378" max="5378" width="25.5703125" style="756" customWidth="1"/>
    <col min="5379" max="5380" width="7.7109375" style="756" customWidth="1"/>
    <col min="5381" max="5381" width="8.140625" style="756" customWidth="1"/>
    <col min="5382" max="5382" width="7.5703125" style="756" customWidth="1"/>
    <col min="5383" max="5383" width="7.42578125" style="756" customWidth="1"/>
    <col min="5384" max="5384" width="7.5703125" style="756" customWidth="1"/>
    <col min="5385" max="5385" width="7" style="756" customWidth="1"/>
    <col min="5386" max="5390" width="8.140625" style="756" customWidth="1"/>
    <col min="5391" max="5391" width="10.85546875" style="756" customWidth="1"/>
    <col min="5392" max="5632" width="9.140625" style="756"/>
    <col min="5633" max="5633" width="4.140625" style="756" customWidth="1"/>
    <col min="5634" max="5634" width="25.5703125" style="756" customWidth="1"/>
    <col min="5635" max="5636" width="7.7109375" style="756" customWidth="1"/>
    <col min="5637" max="5637" width="8.140625" style="756" customWidth="1"/>
    <col min="5638" max="5638" width="7.5703125" style="756" customWidth="1"/>
    <col min="5639" max="5639" width="7.42578125" style="756" customWidth="1"/>
    <col min="5640" max="5640" width="7.5703125" style="756" customWidth="1"/>
    <col min="5641" max="5641" width="7" style="756" customWidth="1"/>
    <col min="5642" max="5646" width="8.140625" style="756" customWidth="1"/>
    <col min="5647" max="5647" width="10.85546875" style="756" customWidth="1"/>
    <col min="5648" max="5888" width="9.140625" style="756"/>
    <col min="5889" max="5889" width="4.140625" style="756" customWidth="1"/>
    <col min="5890" max="5890" width="25.5703125" style="756" customWidth="1"/>
    <col min="5891" max="5892" width="7.7109375" style="756" customWidth="1"/>
    <col min="5893" max="5893" width="8.140625" style="756" customWidth="1"/>
    <col min="5894" max="5894" width="7.5703125" style="756" customWidth="1"/>
    <col min="5895" max="5895" width="7.42578125" style="756" customWidth="1"/>
    <col min="5896" max="5896" width="7.5703125" style="756" customWidth="1"/>
    <col min="5897" max="5897" width="7" style="756" customWidth="1"/>
    <col min="5898" max="5902" width="8.140625" style="756" customWidth="1"/>
    <col min="5903" max="5903" width="10.85546875" style="756" customWidth="1"/>
    <col min="5904" max="6144" width="9.140625" style="756"/>
    <col min="6145" max="6145" width="4.140625" style="756" customWidth="1"/>
    <col min="6146" max="6146" width="25.5703125" style="756" customWidth="1"/>
    <col min="6147" max="6148" width="7.7109375" style="756" customWidth="1"/>
    <col min="6149" max="6149" width="8.140625" style="756" customWidth="1"/>
    <col min="6150" max="6150" width="7.5703125" style="756" customWidth="1"/>
    <col min="6151" max="6151" width="7.42578125" style="756" customWidth="1"/>
    <col min="6152" max="6152" width="7.5703125" style="756" customWidth="1"/>
    <col min="6153" max="6153" width="7" style="756" customWidth="1"/>
    <col min="6154" max="6158" width="8.140625" style="756" customWidth="1"/>
    <col min="6159" max="6159" width="10.85546875" style="756" customWidth="1"/>
    <col min="6160" max="6400" width="9.140625" style="756"/>
    <col min="6401" max="6401" width="4.140625" style="756" customWidth="1"/>
    <col min="6402" max="6402" width="25.5703125" style="756" customWidth="1"/>
    <col min="6403" max="6404" width="7.7109375" style="756" customWidth="1"/>
    <col min="6405" max="6405" width="8.140625" style="756" customWidth="1"/>
    <col min="6406" max="6406" width="7.5703125" style="756" customWidth="1"/>
    <col min="6407" max="6407" width="7.42578125" style="756" customWidth="1"/>
    <col min="6408" max="6408" width="7.5703125" style="756" customWidth="1"/>
    <col min="6409" max="6409" width="7" style="756" customWidth="1"/>
    <col min="6410" max="6414" width="8.140625" style="756" customWidth="1"/>
    <col min="6415" max="6415" width="10.85546875" style="756" customWidth="1"/>
    <col min="6416" max="6656" width="9.140625" style="756"/>
    <col min="6657" max="6657" width="4.140625" style="756" customWidth="1"/>
    <col min="6658" max="6658" width="25.5703125" style="756" customWidth="1"/>
    <col min="6659" max="6660" width="7.7109375" style="756" customWidth="1"/>
    <col min="6661" max="6661" width="8.140625" style="756" customWidth="1"/>
    <col min="6662" max="6662" width="7.5703125" style="756" customWidth="1"/>
    <col min="6663" max="6663" width="7.42578125" style="756" customWidth="1"/>
    <col min="6664" max="6664" width="7.5703125" style="756" customWidth="1"/>
    <col min="6665" max="6665" width="7" style="756" customWidth="1"/>
    <col min="6666" max="6670" width="8.140625" style="756" customWidth="1"/>
    <col min="6671" max="6671" width="10.85546875" style="756" customWidth="1"/>
    <col min="6672" max="6912" width="9.140625" style="756"/>
    <col min="6913" max="6913" width="4.140625" style="756" customWidth="1"/>
    <col min="6914" max="6914" width="25.5703125" style="756" customWidth="1"/>
    <col min="6915" max="6916" width="7.7109375" style="756" customWidth="1"/>
    <col min="6917" max="6917" width="8.140625" style="756" customWidth="1"/>
    <col min="6918" max="6918" width="7.5703125" style="756" customWidth="1"/>
    <col min="6919" max="6919" width="7.42578125" style="756" customWidth="1"/>
    <col min="6920" max="6920" width="7.5703125" style="756" customWidth="1"/>
    <col min="6921" max="6921" width="7" style="756" customWidth="1"/>
    <col min="6922" max="6926" width="8.140625" style="756" customWidth="1"/>
    <col min="6927" max="6927" width="10.85546875" style="756" customWidth="1"/>
    <col min="6928" max="7168" width="9.140625" style="756"/>
    <col min="7169" max="7169" width="4.140625" style="756" customWidth="1"/>
    <col min="7170" max="7170" width="25.5703125" style="756" customWidth="1"/>
    <col min="7171" max="7172" width="7.7109375" style="756" customWidth="1"/>
    <col min="7173" max="7173" width="8.140625" style="756" customWidth="1"/>
    <col min="7174" max="7174" width="7.5703125" style="756" customWidth="1"/>
    <col min="7175" max="7175" width="7.42578125" style="756" customWidth="1"/>
    <col min="7176" max="7176" width="7.5703125" style="756" customWidth="1"/>
    <col min="7177" max="7177" width="7" style="756" customWidth="1"/>
    <col min="7178" max="7182" width="8.140625" style="756" customWidth="1"/>
    <col min="7183" max="7183" width="10.85546875" style="756" customWidth="1"/>
    <col min="7184" max="7424" width="9.140625" style="756"/>
    <col min="7425" max="7425" width="4.140625" style="756" customWidth="1"/>
    <col min="7426" max="7426" width="25.5703125" style="756" customWidth="1"/>
    <col min="7427" max="7428" width="7.7109375" style="756" customWidth="1"/>
    <col min="7429" max="7429" width="8.140625" style="756" customWidth="1"/>
    <col min="7430" max="7430" width="7.5703125" style="756" customWidth="1"/>
    <col min="7431" max="7431" width="7.42578125" style="756" customWidth="1"/>
    <col min="7432" max="7432" width="7.5703125" style="756" customWidth="1"/>
    <col min="7433" max="7433" width="7" style="756" customWidth="1"/>
    <col min="7434" max="7438" width="8.140625" style="756" customWidth="1"/>
    <col min="7439" max="7439" width="10.85546875" style="756" customWidth="1"/>
    <col min="7440" max="7680" width="9.140625" style="756"/>
    <col min="7681" max="7681" width="4.140625" style="756" customWidth="1"/>
    <col min="7682" max="7682" width="25.5703125" style="756" customWidth="1"/>
    <col min="7683" max="7684" width="7.7109375" style="756" customWidth="1"/>
    <col min="7685" max="7685" width="8.140625" style="756" customWidth="1"/>
    <col min="7686" max="7686" width="7.5703125" style="756" customWidth="1"/>
    <col min="7687" max="7687" width="7.42578125" style="756" customWidth="1"/>
    <col min="7688" max="7688" width="7.5703125" style="756" customWidth="1"/>
    <col min="7689" max="7689" width="7" style="756" customWidth="1"/>
    <col min="7690" max="7694" width="8.140625" style="756" customWidth="1"/>
    <col min="7695" max="7695" width="10.85546875" style="756" customWidth="1"/>
    <col min="7696" max="7936" width="9.140625" style="756"/>
    <col min="7937" max="7937" width="4.140625" style="756" customWidth="1"/>
    <col min="7938" max="7938" width="25.5703125" style="756" customWidth="1"/>
    <col min="7939" max="7940" width="7.7109375" style="756" customWidth="1"/>
    <col min="7941" max="7941" width="8.140625" style="756" customWidth="1"/>
    <col min="7942" max="7942" width="7.5703125" style="756" customWidth="1"/>
    <col min="7943" max="7943" width="7.42578125" style="756" customWidth="1"/>
    <col min="7944" max="7944" width="7.5703125" style="756" customWidth="1"/>
    <col min="7945" max="7945" width="7" style="756" customWidth="1"/>
    <col min="7946" max="7950" width="8.140625" style="756" customWidth="1"/>
    <col min="7951" max="7951" width="10.85546875" style="756" customWidth="1"/>
    <col min="7952" max="8192" width="9.140625" style="756"/>
    <col min="8193" max="8193" width="4.140625" style="756" customWidth="1"/>
    <col min="8194" max="8194" width="25.5703125" style="756" customWidth="1"/>
    <col min="8195" max="8196" width="7.7109375" style="756" customWidth="1"/>
    <col min="8197" max="8197" width="8.140625" style="756" customWidth="1"/>
    <col min="8198" max="8198" width="7.5703125" style="756" customWidth="1"/>
    <col min="8199" max="8199" width="7.42578125" style="756" customWidth="1"/>
    <col min="8200" max="8200" width="7.5703125" style="756" customWidth="1"/>
    <col min="8201" max="8201" width="7" style="756" customWidth="1"/>
    <col min="8202" max="8206" width="8.140625" style="756" customWidth="1"/>
    <col min="8207" max="8207" width="10.85546875" style="756" customWidth="1"/>
    <col min="8208" max="8448" width="9.140625" style="756"/>
    <col min="8449" max="8449" width="4.140625" style="756" customWidth="1"/>
    <col min="8450" max="8450" width="25.5703125" style="756" customWidth="1"/>
    <col min="8451" max="8452" width="7.7109375" style="756" customWidth="1"/>
    <col min="8453" max="8453" width="8.140625" style="756" customWidth="1"/>
    <col min="8454" max="8454" width="7.5703125" style="756" customWidth="1"/>
    <col min="8455" max="8455" width="7.42578125" style="756" customWidth="1"/>
    <col min="8456" max="8456" width="7.5703125" style="756" customWidth="1"/>
    <col min="8457" max="8457" width="7" style="756" customWidth="1"/>
    <col min="8458" max="8462" width="8.140625" style="756" customWidth="1"/>
    <col min="8463" max="8463" width="10.85546875" style="756" customWidth="1"/>
    <col min="8464" max="8704" width="9.140625" style="756"/>
    <col min="8705" max="8705" width="4.140625" style="756" customWidth="1"/>
    <col min="8706" max="8706" width="25.5703125" style="756" customWidth="1"/>
    <col min="8707" max="8708" width="7.7109375" style="756" customWidth="1"/>
    <col min="8709" max="8709" width="8.140625" style="756" customWidth="1"/>
    <col min="8710" max="8710" width="7.5703125" style="756" customWidth="1"/>
    <col min="8711" max="8711" width="7.42578125" style="756" customWidth="1"/>
    <col min="8712" max="8712" width="7.5703125" style="756" customWidth="1"/>
    <col min="8713" max="8713" width="7" style="756" customWidth="1"/>
    <col min="8714" max="8718" width="8.140625" style="756" customWidth="1"/>
    <col min="8719" max="8719" width="10.85546875" style="756" customWidth="1"/>
    <col min="8720" max="8960" width="9.140625" style="756"/>
    <col min="8961" max="8961" width="4.140625" style="756" customWidth="1"/>
    <col min="8962" max="8962" width="25.5703125" style="756" customWidth="1"/>
    <col min="8963" max="8964" width="7.7109375" style="756" customWidth="1"/>
    <col min="8965" max="8965" width="8.140625" style="756" customWidth="1"/>
    <col min="8966" max="8966" width="7.5703125" style="756" customWidth="1"/>
    <col min="8967" max="8967" width="7.42578125" style="756" customWidth="1"/>
    <col min="8968" max="8968" width="7.5703125" style="756" customWidth="1"/>
    <col min="8969" max="8969" width="7" style="756" customWidth="1"/>
    <col min="8970" max="8974" width="8.140625" style="756" customWidth="1"/>
    <col min="8975" max="8975" width="10.85546875" style="756" customWidth="1"/>
    <col min="8976" max="9216" width="9.140625" style="756"/>
    <col min="9217" max="9217" width="4.140625" style="756" customWidth="1"/>
    <col min="9218" max="9218" width="25.5703125" style="756" customWidth="1"/>
    <col min="9219" max="9220" width="7.7109375" style="756" customWidth="1"/>
    <col min="9221" max="9221" width="8.140625" style="756" customWidth="1"/>
    <col min="9222" max="9222" width="7.5703125" style="756" customWidth="1"/>
    <col min="9223" max="9223" width="7.42578125" style="756" customWidth="1"/>
    <col min="9224" max="9224" width="7.5703125" style="756" customWidth="1"/>
    <col min="9225" max="9225" width="7" style="756" customWidth="1"/>
    <col min="9226" max="9230" width="8.140625" style="756" customWidth="1"/>
    <col min="9231" max="9231" width="10.85546875" style="756" customWidth="1"/>
    <col min="9232" max="9472" width="9.140625" style="756"/>
    <col min="9473" max="9473" width="4.140625" style="756" customWidth="1"/>
    <col min="9474" max="9474" width="25.5703125" style="756" customWidth="1"/>
    <col min="9475" max="9476" width="7.7109375" style="756" customWidth="1"/>
    <col min="9477" max="9477" width="8.140625" style="756" customWidth="1"/>
    <col min="9478" max="9478" width="7.5703125" style="756" customWidth="1"/>
    <col min="9479" max="9479" width="7.42578125" style="756" customWidth="1"/>
    <col min="9480" max="9480" width="7.5703125" style="756" customWidth="1"/>
    <col min="9481" max="9481" width="7" style="756" customWidth="1"/>
    <col min="9482" max="9486" width="8.140625" style="756" customWidth="1"/>
    <col min="9487" max="9487" width="10.85546875" style="756" customWidth="1"/>
    <col min="9488" max="9728" width="9.140625" style="756"/>
    <col min="9729" max="9729" width="4.140625" style="756" customWidth="1"/>
    <col min="9730" max="9730" width="25.5703125" style="756" customWidth="1"/>
    <col min="9731" max="9732" width="7.7109375" style="756" customWidth="1"/>
    <col min="9733" max="9733" width="8.140625" style="756" customWidth="1"/>
    <col min="9734" max="9734" width="7.5703125" style="756" customWidth="1"/>
    <col min="9735" max="9735" width="7.42578125" style="756" customWidth="1"/>
    <col min="9736" max="9736" width="7.5703125" style="756" customWidth="1"/>
    <col min="9737" max="9737" width="7" style="756" customWidth="1"/>
    <col min="9738" max="9742" width="8.140625" style="756" customWidth="1"/>
    <col min="9743" max="9743" width="10.85546875" style="756" customWidth="1"/>
    <col min="9744" max="9984" width="9.140625" style="756"/>
    <col min="9985" max="9985" width="4.140625" style="756" customWidth="1"/>
    <col min="9986" max="9986" width="25.5703125" style="756" customWidth="1"/>
    <col min="9987" max="9988" width="7.7109375" style="756" customWidth="1"/>
    <col min="9989" max="9989" width="8.140625" style="756" customWidth="1"/>
    <col min="9990" max="9990" width="7.5703125" style="756" customWidth="1"/>
    <col min="9991" max="9991" width="7.42578125" style="756" customWidth="1"/>
    <col min="9992" max="9992" width="7.5703125" style="756" customWidth="1"/>
    <col min="9993" max="9993" width="7" style="756" customWidth="1"/>
    <col min="9994" max="9998" width="8.140625" style="756" customWidth="1"/>
    <col min="9999" max="9999" width="10.85546875" style="756" customWidth="1"/>
    <col min="10000" max="10240" width="9.140625" style="756"/>
    <col min="10241" max="10241" width="4.140625" style="756" customWidth="1"/>
    <col min="10242" max="10242" width="25.5703125" style="756" customWidth="1"/>
    <col min="10243" max="10244" width="7.7109375" style="756" customWidth="1"/>
    <col min="10245" max="10245" width="8.140625" style="756" customWidth="1"/>
    <col min="10246" max="10246" width="7.5703125" style="756" customWidth="1"/>
    <col min="10247" max="10247" width="7.42578125" style="756" customWidth="1"/>
    <col min="10248" max="10248" width="7.5703125" style="756" customWidth="1"/>
    <col min="10249" max="10249" width="7" style="756" customWidth="1"/>
    <col min="10250" max="10254" width="8.140625" style="756" customWidth="1"/>
    <col min="10255" max="10255" width="10.85546875" style="756" customWidth="1"/>
    <col min="10256" max="10496" width="9.140625" style="756"/>
    <col min="10497" max="10497" width="4.140625" style="756" customWidth="1"/>
    <col min="10498" max="10498" width="25.5703125" style="756" customWidth="1"/>
    <col min="10499" max="10500" width="7.7109375" style="756" customWidth="1"/>
    <col min="10501" max="10501" width="8.140625" style="756" customWidth="1"/>
    <col min="10502" max="10502" width="7.5703125" style="756" customWidth="1"/>
    <col min="10503" max="10503" width="7.42578125" style="756" customWidth="1"/>
    <col min="10504" max="10504" width="7.5703125" style="756" customWidth="1"/>
    <col min="10505" max="10505" width="7" style="756" customWidth="1"/>
    <col min="10506" max="10510" width="8.140625" style="756" customWidth="1"/>
    <col min="10511" max="10511" width="10.85546875" style="756" customWidth="1"/>
    <col min="10512" max="10752" width="9.140625" style="756"/>
    <col min="10753" max="10753" width="4.140625" style="756" customWidth="1"/>
    <col min="10754" max="10754" width="25.5703125" style="756" customWidth="1"/>
    <col min="10755" max="10756" width="7.7109375" style="756" customWidth="1"/>
    <col min="10757" max="10757" width="8.140625" style="756" customWidth="1"/>
    <col min="10758" max="10758" width="7.5703125" style="756" customWidth="1"/>
    <col min="10759" max="10759" width="7.42578125" style="756" customWidth="1"/>
    <col min="10760" max="10760" width="7.5703125" style="756" customWidth="1"/>
    <col min="10761" max="10761" width="7" style="756" customWidth="1"/>
    <col min="10762" max="10766" width="8.140625" style="756" customWidth="1"/>
    <col min="10767" max="10767" width="10.85546875" style="756" customWidth="1"/>
    <col min="10768" max="11008" width="9.140625" style="756"/>
    <col min="11009" max="11009" width="4.140625" style="756" customWidth="1"/>
    <col min="11010" max="11010" width="25.5703125" style="756" customWidth="1"/>
    <col min="11011" max="11012" width="7.7109375" style="756" customWidth="1"/>
    <col min="11013" max="11013" width="8.140625" style="756" customWidth="1"/>
    <col min="11014" max="11014" width="7.5703125" style="756" customWidth="1"/>
    <col min="11015" max="11015" width="7.42578125" style="756" customWidth="1"/>
    <col min="11016" max="11016" width="7.5703125" style="756" customWidth="1"/>
    <col min="11017" max="11017" width="7" style="756" customWidth="1"/>
    <col min="11018" max="11022" width="8.140625" style="756" customWidth="1"/>
    <col min="11023" max="11023" width="10.85546875" style="756" customWidth="1"/>
    <col min="11024" max="11264" width="9.140625" style="756"/>
    <col min="11265" max="11265" width="4.140625" style="756" customWidth="1"/>
    <col min="11266" max="11266" width="25.5703125" style="756" customWidth="1"/>
    <col min="11267" max="11268" width="7.7109375" style="756" customWidth="1"/>
    <col min="11269" max="11269" width="8.140625" style="756" customWidth="1"/>
    <col min="11270" max="11270" width="7.5703125" style="756" customWidth="1"/>
    <col min="11271" max="11271" width="7.42578125" style="756" customWidth="1"/>
    <col min="11272" max="11272" width="7.5703125" style="756" customWidth="1"/>
    <col min="11273" max="11273" width="7" style="756" customWidth="1"/>
    <col min="11274" max="11278" width="8.140625" style="756" customWidth="1"/>
    <col min="11279" max="11279" width="10.85546875" style="756" customWidth="1"/>
    <col min="11280" max="11520" width="9.140625" style="756"/>
    <col min="11521" max="11521" width="4.140625" style="756" customWidth="1"/>
    <col min="11522" max="11522" width="25.5703125" style="756" customWidth="1"/>
    <col min="11523" max="11524" width="7.7109375" style="756" customWidth="1"/>
    <col min="11525" max="11525" width="8.140625" style="756" customWidth="1"/>
    <col min="11526" max="11526" width="7.5703125" style="756" customWidth="1"/>
    <col min="11527" max="11527" width="7.42578125" style="756" customWidth="1"/>
    <col min="11528" max="11528" width="7.5703125" style="756" customWidth="1"/>
    <col min="11529" max="11529" width="7" style="756" customWidth="1"/>
    <col min="11530" max="11534" width="8.140625" style="756" customWidth="1"/>
    <col min="11535" max="11535" width="10.85546875" style="756" customWidth="1"/>
    <col min="11536" max="11776" width="9.140625" style="756"/>
    <col min="11777" max="11777" width="4.140625" style="756" customWidth="1"/>
    <col min="11778" max="11778" width="25.5703125" style="756" customWidth="1"/>
    <col min="11779" max="11780" width="7.7109375" style="756" customWidth="1"/>
    <col min="11781" max="11781" width="8.140625" style="756" customWidth="1"/>
    <col min="11782" max="11782" width="7.5703125" style="756" customWidth="1"/>
    <col min="11783" max="11783" width="7.42578125" style="756" customWidth="1"/>
    <col min="11784" max="11784" width="7.5703125" style="756" customWidth="1"/>
    <col min="11785" max="11785" width="7" style="756" customWidth="1"/>
    <col min="11786" max="11790" width="8.140625" style="756" customWidth="1"/>
    <col min="11791" max="11791" width="10.85546875" style="756" customWidth="1"/>
    <col min="11792" max="12032" width="9.140625" style="756"/>
    <col min="12033" max="12033" width="4.140625" style="756" customWidth="1"/>
    <col min="12034" max="12034" width="25.5703125" style="756" customWidth="1"/>
    <col min="12035" max="12036" width="7.7109375" style="756" customWidth="1"/>
    <col min="12037" max="12037" width="8.140625" style="756" customWidth="1"/>
    <col min="12038" max="12038" width="7.5703125" style="756" customWidth="1"/>
    <col min="12039" max="12039" width="7.42578125" style="756" customWidth="1"/>
    <col min="12040" max="12040" width="7.5703125" style="756" customWidth="1"/>
    <col min="12041" max="12041" width="7" style="756" customWidth="1"/>
    <col min="12042" max="12046" width="8.140625" style="756" customWidth="1"/>
    <col min="12047" max="12047" width="10.85546875" style="756" customWidth="1"/>
    <col min="12048" max="12288" width="9.140625" style="756"/>
    <col min="12289" max="12289" width="4.140625" style="756" customWidth="1"/>
    <col min="12290" max="12290" width="25.5703125" style="756" customWidth="1"/>
    <col min="12291" max="12292" width="7.7109375" style="756" customWidth="1"/>
    <col min="12293" max="12293" width="8.140625" style="756" customWidth="1"/>
    <col min="12294" max="12294" width="7.5703125" style="756" customWidth="1"/>
    <col min="12295" max="12295" width="7.42578125" style="756" customWidth="1"/>
    <col min="12296" max="12296" width="7.5703125" style="756" customWidth="1"/>
    <col min="12297" max="12297" width="7" style="756" customWidth="1"/>
    <col min="12298" max="12302" width="8.140625" style="756" customWidth="1"/>
    <col min="12303" max="12303" width="10.85546875" style="756" customWidth="1"/>
    <col min="12304" max="12544" width="9.140625" style="756"/>
    <col min="12545" max="12545" width="4.140625" style="756" customWidth="1"/>
    <col min="12546" max="12546" width="25.5703125" style="756" customWidth="1"/>
    <col min="12547" max="12548" width="7.7109375" style="756" customWidth="1"/>
    <col min="12549" max="12549" width="8.140625" style="756" customWidth="1"/>
    <col min="12550" max="12550" width="7.5703125" style="756" customWidth="1"/>
    <col min="12551" max="12551" width="7.42578125" style="756" customWidth="1"/>
    <col min="12552" max="12552" width="7.5703125" style="756" customWidth="1"/>
    <col min="12553" max="12553" width="7" style="756" customWidth="1"/>
    <col min="12554" max="12558" width="8.140625" style="756" customWidth="1"/>
    <col min="12559" max="12559" width="10.85546875" style="756" customWidth="1"/>
    <col min="12560" max="12800" width="9.140625" style="756"/>
    <col min="12801" max="12801" width="4.140625" style="756" customWidth="1"/>
    <col min="12802" max="12802" width="25.5703125" style="756" customWidth="1"/>
    <col min="12803" max="12804" width="7.7109375" style="756" customWidth="1"/>
    <col min="12805" max="12805" width="8.140625" style="756" customWidth="1"/>
    <col min="12806" max="12806" width="7.5703125" style="756" customWidth="1"/>
    <col min="12807" max="12807" width="7.42578125" style="756" customWidth="1"/>
    <col min="12808" max="12808" width="7.5703125" style="756" customWidth="1"/>
    <col min="12809" max="12809" width="7" style="756" customWidth="1"/>
    <col min="12810" max="12814" width="8.140625" style="756" customWidth="1"/>
    <col min="12815" max="12815" width="10.85546875" style="756" customWidth="1"/>
    <col min="12816" max="13056" width="9.140625" style="756"/>
    <col min="13057" max="13057" width="4.140625" style="756" customWidth="1"/>
    <col min="13058" max="13058" width="25.5703125" style="756" customWidth="1"/>
    <col min="13059" max="13060" width="7.7109375" style="756" customWidth="1"/>
    <col min="13061" max="13061" width="8.140625" style="756" customWidth="1"/>
    <col min="13062" max="13062" width="7.5703125" style="756" customWidth="1"/>
    <col min="13063" max="13063" width="7.42578125" style="756" customWidth="1"/>
    <col min="13064" max="13064" width="7.5703125" style="756" customWidth="1"/>
    <col min="13065" max="13065" width="7" style="756" customWidth="1"/>
    <col min="13066" max="13070" width="8.140625" style="756" customWidth="1"/>
    <col min="13071" max="13071" width="10.85546875" style="756" customWidth="1"/>
    <col min="13072" max="13312" width="9.140625" style="756"/>
    <col min="13313" max="13313" width="4.140625" style="756" customWidth="1"/>
    <col min="13314" max="13314" width="25.5703125" style="756" customWidth="1"/>
    <col min="13315" max="13316" width="7.7109375" style="756" customWidth="1"/>
    <col min="13317" max="13317" width="8.140625" style="756" customWidth="1"/>
    <col min="13318" max="13318" width="7.5703125" style="756" customWidth="1"/>
    <col min="13319" max="13319" width="7.42578125" style="756" customWidth="1"/>
    <col min="13320" max="13320" width="7.5703125" style="756" customWidth="1"/>
    <col min="13321" max="13321" width="7" style="756" customWidth="1"/>
    <col min="13322" max="13326" width="8.140625" style="756" customWidth="1"/>
    <col min="13327" max="13327" width="10.85546875" style="756" customWidth="1"/>
    <col min="13328" max="13568" width="9.140625" style="756"/>
    <col min="13569" max="13569" width="4.140625" style="756" customWidth="1"/>
    <col min="13570" max="13570" width="25.5703125" style="756" customWidth="1"/>
    <col min="13571" max="13572" width="7.7109375" style="756" customWidth="1"/>
    <col min="13573" max="13573" width="8.140625" style="756" customWidth="1"/>
    <col min="13574" max="13574" width="7.5703125" style="756" customWidth="1"/>
    <col min="13575" max="13575" width="7.42578125" style="756" customWidth="1"/>
    <col min="13576" max="13576" width="7.5703125" style="756" customWidth="1"/>
    <col min="13577" max="13577" width="7" style="756" customWidth="1"/>
    <col min="13578" max="13582" width="8.140625" style="756" customWidth="1"/>
    <col min="13583" max="13583" width="10.85546875" style="756" customWidth="1"/>
    <col min="13584" max="13824" width="9.140625" style="756"/>
    <col min="13825" max="13825" width="4.140625" style="756" customWidth="1"/>
    <col min="13826" max="13826" width="25.5703125" style="756" customWidth="1"/>
    <col min="13827" max="13828" width="7.7109375" style="756" customWidth="1"/>
    <col min="13829" max="13829" width="8.140625" style="756" customWidth="1"/>
    <col min="13830" max="13830" width="7.5703125" style="756" customWidth="1"/>
    <col min="13831" max="13831" width="7.42578125" style="756" customWidth="1"/>
    <col min="13832" max="13832" width="7.5703125" style="756" customWidth="1"/>
    <col min="13833" max="13833" width="7" style="756" customWidth="1"/>
    <col min="13834" max="13838" width="8.140625" style="756" customWidth="1"/>
    <col min="13839" max="13839" width="10.85546875" style="756" customWidth="1"/>
    <col min="13840" max="14080" width="9.140625" style="756"/>
    <col min="14081" max="14081" width="4.140625" style="756" customWidth="1"/>
    <col min="14082" max="14082" width="25.5703125" style="756" customWidth="1"/>
    <col min="14083" max="14084" width="7.7109375" style="756" customWidth="1"/>
    <col min="14085" max="14085" width="8.140625" style="756" customWidth="1"/>
    <col min="14086" max="14086" width="7.5703125" style="756" customWidth="1"/>
    <col min="14087" max="14087" width="7.42578125" style="756" customWidth="1"/>
    <col min="14088" max="14088" width="7.5703125" style="756" customWidth="1"/>
    <col min="14089" max="14089" width="7" style="756" customWidth="1"/>
    <col min="14090" max="14094" width="8.140625" style="756" customWidth="1"/>
    <col min="14095" max="14095" width="10.85546875" style="756" customWidth="1"/>
    <col min="14096" max="14336" width="9.140625" style="756"/>
    <col min="14337" max="14337" width="4.140625" style="756" customWidth="1"/>
    <col min="14338" max="14338" width="25.5703125" style="756" customWidth="1"/>
    <col min="14339" max="14340" width="7.7109375" style="756" customWidth="1"/>
    <col min="14341" max="14341" width="8.140625" style="756" customWidth="1"/>
    <col min="14342" max="14342" width="7.5703125" style="756" customWidth="1"/>
    <col min="14343" max="14343" width="7.42578125" style="756" customWidth="1"/>
    <col min="14344" max="14344" width="7.5703125" style="756" customWidth="1"/>
    <col min="14345" max="14345" width="7" style="756" customWidth="1"/>
    <col min="14346" max="14350" width="8.140625" style="756" customWidth="1"/>
    <col min="14351" max="14351" width="10.85546875" style="756" customWidth="1"/>
    <col min="14352" max="14592" width="9.140625" style="756"/>
    <col min="14593" max="14593" width="4.140625" style="756" customWidth="1"/>
    <col min="14594" max="14594" width="25.5703125" style="756" customWidth="1"/>
    <col min="14595" max="14596" width="7.7109375" style="756" customWidth="1"/>
    <col min="14597" max="14597" width="8.140625" style="756" customWidth="1"/>
    <col min="14598" max="14598" width="7.5703125" style="756" customWidth="1"/>
    <col min="14599" max="14599" width="7.42578125" style="756" customWidth="1"/>
    <col min="14600" max="14600" width="7.5703125" style="756" customWidth="1"/>
    <col min="14601" max="14601" width="7" style="756" customWidth="1"/>
    <col min="14602" max="14606" width="8.140625" style="756" customWidth="1"/>
    <col min="14607" max="14607" width="10.85546875" style="756" customWidth="1"/>
    <col min="14608" max="14848" width="9.140625" style="756"/>
    <col min="14849" max="14849" width="4.140625" style="756" customWidth="1"/>
    <col min="14850" max="14850" width="25.5703125" style="756" customWidth="1"/>
    <col min="14851" max="14852" width="7.7109375" style="756" customWidth="1"/>
    <col min="14853" max="14853" width="8.140625" style="756" customWidth="1"/>
    <col min="14854" max="14854" width="7.5703125" style="756" customWidth="1"/>
    <col min="14855" max="14855" width="7.42578125" style="756" customWidth="1"/>
    <col min="14856" max="14856" width="7.5703125" style="756" customWidth="1"/>
    <col min="14857" max="14857" width="7" style="756" customWidth="1"/>
    <col min="14858" max="14862" width="8.140625" style="756" customWidth="1"/>
    <col min="14863" max="14863" width="10.85546875" style="756" customWidth="1"/>
    <col min="14864" max="15104" width="9.140625" style="756"/>
    <col min="15105" max="15105" width="4.140625" style="756" customWidth="1"/>
    <col min="15106" max="15106" width="25.5703125" style="756" customWidth="1"/>
    <col min="15107" max="15108" width="7.7109375" style="756" customWidth="1"/>
    <col min="15109" max="15109" width="8.140625" style="756" customWidth="1"/>
    <col min="15110" max="15110" width="7.5703125" style="756" customWidth="1"/>
    <col min="15111" max="15111" width="7.42578125" style="756" customWidth="1"/>
    <col min="15112" max="15112" width="7.5703125" style="756" customWidth="1"/>
    <col min="15113" max="15113" width="7" style="756" customWidth="1"/>
    <col min="15114" max="15118" width="8.140625" style="756" customWidth="1"/>
    <col min="15119" max="15119" width="10.85546875" style="756" customWidth="1"/>
    <col min="15120" max="15360" width="9.140625" style="756"/>
    <col min="15361" max="15361" width="4.140625" style="756" customWidth="1"/>
    <col min="15362" max="15362" width="25.5703125" style="756" customWidth="1"/>
    <col min="15363" max="15364" width="7.7109375" style="756" customWidth="1"/>
    <col min="15365" max="15365" width="8.140625" style="756" customWidth="1"/>
    <col min="15366" max="15366" width="7.5703125" style="756" customWidth="1"/>
    <col min="15367" max="15367" width="7.42578125" style="756" customWidth="1"/>
    <col min="15368" max="15368" width="7.5703125" style="756" customWidth="1"/>
    <col min="15369" max="15369" width="7" style="756" customWidth="1"/>
    <col min="15370" max="15374" width="8.140625" style="756" customWidth="1"/>
    <col min="15375" max="15375" width="10.85546875" style="756" customWidth="1"/>
    <col min="15376" max="15616" width="9.140625" style="756"/>
    <col min="15617" max="15617" width="4.140625" style="756" customWidth="1"/>
    <col min="15618" max="15618" width="25.5703125" style="756" customWidth="1"/>
    <col min="15619" max="15620" width="7.7109375" style="756" customWidth="1"/>
    <col min="15621" max="15621" width="8.140625" style="756" customWidth="1"/>
    <col min="15622" max="15622" width="7.5703125" style="756" customWidth="1"/>
    <col min="15623" max="15623" width="7.42578125" style="756" customWidth="1"/>
    <col min="15624" max="15624" width="7.5703125" style="756" customWidth="1"/>
    <col min="15625" max="15625" width="7" style="756" customWidth="1"/>
    <col min="15626" max="15630" width="8.140625" style="756" customWidth="1"/>
    <col min="15631" max="15631" width="10.85546875" style="756" customWidth="1"/>
    <col min="15632" max="15872" width="9.140625" style="756"/>
    <col min="15873" max="15873" width="4.140625" style="756" customWidth="1"/>
    <col min="15874" max="15874" width="25.5703125" style="756" customWidth="1"/>
    <col min="15875" max="15876" width="7.7109375" style="756" customWidth="1"/>
    <col min="15877" max="15877" width="8.140625" style="756" customWidth="1"/>
    <col min="15878" max="15878" width="7.5703125" style="756" customWidth="1"/>
    <col min="15879" max="15879" width="7.42578125" style="756" customWidth="1"/>
    <col min="15880" max="15880" width="7.5703125" style="756" customWidth="1"/>
    <col min="15881" max="15881" width="7" style="756" customWidth="1"/>
    <col min="15882" max="15886" width="8.140625" style="756" customWidth="1"/>
    <col min="15887" max="15887" width="10.85546875" style="756" customWidth="1"/>
    <col min="15888" max="16128" width="9.140625" style="756"/>
    <col min="16129" max="16129" width="4.140625" style="756" customWidth="1"/>
    <col min="16130" max="16130" width="25.5703125" style="756" customWidth="1"/>
    <col min="16131" max="16132" width="7.7109375" style="756" customWidth="1"/>
    <col min="16133" max="16133" width="8.140625" style="756" customWidth="1"/>
    <col min="16134" max="16134" width="7.5703125" style="756" customWidth="1"/>
    <col min="16135" max="16135" width="7.42578125" style="756" customWidth="1"/>
    <col min="16136" max="16136" width="7.5703125" style="756" customWidth="1"/>
    <col min="16137" max="16137" width="7" style="756" customWidth="1"/>
    <col min="16138" max="16142" width="8.140625" style="756" customWidth="1"/>
    <col min="16143" max="16143" width="10.85546875" style="756" customWidth="1"/>
    <col min="16144" max="16384" width="9.140625" style="756"/>
  </cols>
  <sheetData>
    <row r="1" spans="1:15" ht="31.5" customHeight="1">
      <c r="A1" s="1014" t="s">
        <v>1350</v>
      </c>
      <c r="B1" s="1015"/>
      <c r="C1" s="1015"/>
      <c r="D1" s="1015"/>
      <c r="E1" s="1015"/>
      <c r="F1" s="1015"/>
      <c r="G1" s="1015"/>
      <c r="H1" s="1015"/>
      <c r="I1" s="1015"/>
      <c r="J1" s="1015"/>
      <c r="K1" s="1015"/>
      <c r="L1" s="1015"/>
      <c r="M1" s="1015"/>
      <c r="N1" s="1015"/>
      <c r="O1" s="1015"/>
    </row>
    <row r="2" spans="1:15" ht="16.5" thickBot="1">
      <c r="O2" s="758" t="s">
        <v>1096</v>
      </c>
    </row>
    <row r="3" spans="1:15" s="757" customFormat="1" ht="26.1" customHeight="1" thickBot="1">
      <c r="A3" s="759" t="s">
        <v>330</v>
      </c>
      <c r="B3" s="760" t="s">
        <v>179</v>
      </c>
      <c r="C3" s="760" t="s">
        <v>640</v>
      </c>
      <c r="D3" s="760" t="s">
        <v>641</v>
      </c>
      <c r="E3" s="760" t="s">
        <v>642</v>
      </c>
      <c r="F3" s="760" t="s">
        <v>643</v>
      </c>
      <c r="G3" s="760" t="s">
        <v>644</v>
      </c>
      <c r="H3" s="760" t="s">
        <v>645</v>
      </c>
      <c r="I3" s="760" t="s">
        <v>646</v>
      </c>
      <c r="J3" s="760" t="s">
        <v>647</v>
      </c>
      <c r="K3" s="760" t="s">
        <v>648</v>
      </c>
      <c r="L3" s="760" t="s">
        <v>649</v>
      </c>
      <c r="M3" s="760" t="s">
        <v>650</v>
      </c>
      <c r="N3" s="760" t="s">
        <v>651</v>
      </c>
      <c r="O3" s="761" t="s">
        <v>319</v>
      </c>
    </row>
    <row r="4" spans="1:15" s="763" customFormat="1" ht="15" customHeight="1" thickBot="1">
      <c r="A4" s="762"/>
      <c r="B4" s="971" t="s">
        <v>177</v>
      </c>
      <c r="C4" s="972"/>
      <c r="D4" s="972"/>
      <c r="E4" s="972"/>
      <c r="F4" s="972"/>
      <c r="G4" s="972"/>
      <c r="H4" s="972"/>
      <c r="I4" s="972"/>
      <c r="J4" s="972"/>
      <c r="K4" s="972"/>
      <c r="L4" s="972"/>
      <c r="M4" s="972"/>
      <c r="N4" s="972"/>
      <c r="O4" s="973"/>
    </row>
    <row r="5" spans="1:15" s="763" customFormat="1">
      <c r="A5" s="764" t="s">
        <v>19</v>
      </c>
      <c r="B5" s="765" t="s">
        <v>666</v>
      </c>
      <c r="C5" s="766">
        <v>1725064132</v>
      </c>
      <c r="D5" s="802">
        <f>+C27</f>
        <v>1410932931</v>
      </c>
      <c r="E5" s="802">
        <f t="shared" ref="E5:N5" si="0">+D27</f>
        <v>1995801730</v>
      </c>
      <c r="F5" s="802">
        <f t="shared" si="0"/>
        <v>1873009278</v>
      </c>
      <c r="G5" s="802">
        <f t="shared" si="0"/>
        <v>1621878077</v>
      </c>
      <c r="H5" s="802">
        <f t="shared" si="0"/>
        <v>1982746876</v>
      </c>
      <c r="I5" s="802">
        <f t="shared" si="0"/>
        <v>1661954425</v>
      </c>
      <c r="J5" s="802">
        <f t="shared" si="0"/>
        <v>1343823224</v>
      </c>
      <c r="K5" s="802">
        <f t="shared" si="0"/>
        <v>1032692023</v>
      </c>
      <c r="L5" s="802">
        <f t="shared" si="0"/>
        <v>1268777572</v>
      </c>
      <c r="M5" s="802">
        <f t="shared" si="0"/>
        <v>983646371</v>
      </c>
      <c r="N5" s="802">
        <f t="shared" si="0"/>
        <v>671515170</v>
      </c>
      <c r="O5" s="803" t="s">
        <v>667</v>
      </c>
    </row>
    <row r="6" spans="1:15" s="763" customFormat="1" ht="22.5">
      <c r="A6" s="768" t="s">
        <v>32</v>
      </c>
      <c r="B6" s="769" t="s">
        <v>180</v>
      </c>
      <c r="C6" s="770">
        <v>71019219</v>
      </c>
      <c r="D6" s="770">
        <v>71019219</v>
      </c>
      <c r="E6" s="770">
        <v>71019219</v>
      </c>
      <c r="F6" s="770">
        <v>71019219</v>
      </c>
      <c r="G6" s="770">
        <v>71019219</v>
      </c>
      <c r="H6" s="770">
        <v>71019219</v>
      </c>
      <c r="I6" s="770">
        <v>71019219</v>
      </c>
      <c r="J6" s="770">
        <v>71019219</v>
      </c>
      <c r="K6" s="770">
        <v>71019219</v>
      </c>
      <c r="L6" s="770">
        <v>71019219</v>
      </c>
      <c r="M6" s="770">
        <v>71019219</v>
      </c>
      <c r="N6" s="770">
        <v>71019213</v>
      </c>
      <c r="O6" s="771">
        <f t="shared" ref="O6:O26" si="1">SUM(C6:N6)</f>
        <v>852230622</v>
      </c>
    </row>
    <row r="7" spans="1:15" s="772" customFormat="1" ht="22.5">
      <c r="A7" s="768" t="s">
        <v>44</v>
      </c>
      <c r="B7" s="769" t="s">
        <v>668</v>
      </c>
      <c r="C7" s="770">
        <v>3698917</v>
      </c>
      <c r="D7" s="770">
        <v>3698917</v>
      </c>
      <c r="E7" s="770">
        <v>3698917</v>
      </c>
      <c r="F7" s="770">
        <v>3698917</v>
      </c>
      <c r="G7" s="770">
        <v>3698917</v>
      </c>
      <c r="H7" s="770">
        <v>3698917</v>
      </c>
      <c r="I7" s="770">
        <v>3698917</v>
      </c>
      <c r="J7" s="770">
        <v>3698917</v>
      </c>
      <c r="K7" s="770">
        <v>3698917</v>
      </c>
      <c r="L7" s="770">
        <v>3698917</v>
      </c>
      <c r="M7" s="770">
        <v>3698917</v>
      </c>
      <c r="N7" s="770">
        <v>3698913</v>
      </c>
      <c r="O7" s="771">
        <f t="shared" si="1"/>
        <v>44387000</v>
      </c>
    </row>
    <row r="8" spans="1:15" s="772" customFormat="1" ht="27" customHeight="1">
      <c r="A8" s="768" t="s">
        <v>156</v>
      </c>
      <c r="B8" s="773" t="s">
        <v>654</v>
      </c>
      <c r="C8" s="774"/>
      <c r="D8" s="774">
        <v>899000000</v>
      </c>
      <c r="E8" s="774">
        <v>29999999</v>
      </c>
      <c r="F8" s="774"/>
      <c r="G8" s="774">
        <v>650000000</v>
      </c>
      <c r="H8" s="774"/>
      <c r="I8" s="774"/>
      <c r="J8" s="774"/>
      <c r="K8" s="774">
        <v>384878000</v>
      </c>
      <c r="L8" s="774"/>
      <c r="M8" s="774"/>
      <c r="N8" s="774"/>
      <c r="O8" s="775">
        <f t="shared" si="1"/>
        <v>1963877999</v>
      </c>
    </row>
    <row r="9" spans="1:15" s="772" customFormat="1" ht="14.1" customHeight="1">
      <c r="A9" s="768" t="s">
        <v>58</v>
      </c>
      <c r="B9" s="776" t="s">
        <v>184</v>
      </c>
      <c r="C9" s="770">
        <v>12000000</v>
      </c>
      <c r="D9" s="770">
        <v>12000000</v>
      </c>
      <c r="E9" s="770">
        <v>180000000</v>
      </c>
      <c r="F9" s="770">
        <v>75000000</v>
      </c>
      <c r="G9" s="770">
        <v>15000000</v>
      </c>
      <c r="H9" s="770">
        <v>8000000</v>
      </c>
      <c r="I9" s="770">
        <v>8000000</v>
      </c>
      <c r="J9" s="770">
        <v>15000000</v>
      </c>
      <c r="K9" s="770">
        <v>180000000</v>
      </c>
      <c r="L9" s="770">
        <v>41000000</v>
      </c>
      <c r="M9" s="770">
        <v>14000000</v>
      </c>
      <c r="N9" s="770">
        <v>26800000</v>
      </c>
      <c r="O9" s="771">
        <f t="shared" si="1"/>
        <v>586800000</v>
      </c>
    </row>
    <row r="10" spans="1:15" s="772" customFormat="1" ht="14.1" customHeight="1">
      <c r="A10" s="768" t="s">
        <v>80</v>
      </c>
      <c r="B10" s="776" t="s">
        <v>379</v>
      </c>
      <c r="C10" s="770">
        <v>17459583</v>
      </c>
      <c r="D10" s="770">
        <v>17459583</v>
      </c>
      <c r="E10" s="770">
        <v>17459583</v>
      </c>
      <c r="F10" s="770">
        <v>17459583</v>
      </c>
      <c r="G10" s="770">
        <v>17459583</v>
      </c>
      <c r="H10" s="770">
        <v>17459583</v>
      </c>
      <c r="I10" s="770">
        <v>17459583</v>
      </c>
      <c r="J10" s="770">
        <v>17459583</v>
      </c>
      <c r="K10" s="770">
        <v>17459583</v>
      </c>
      <c r="L10" s="770">
        <v>17459583</v>
      </c>
      <c r="M10" s="770">
        <v>17459583</v>
      </c>
      <c r="N10" s="770">
        <v>17459587</v>
      </c>
      <c r="O10" s="771">
        <f t="shared" si="1"/>
        <v>209515000</v>
      </c>
    </row>
    <row r="11" spans="1:15" s="772" customFormat="1" ht="14.1" customHeight="1">
      <c r="A11" s="768" t="s">
        <v>163</v>
      </c>
      <c r="B11" s="776" t="s">
        <v>232</v>
      </c>
      <c r="C11" s="770"/>
      <c r="D11" s="770"/>
      <c r="E11" s="770"/>
      <c r="F11" s="770"/>
      <c r="G11" s="770">
        <v>22000000</v>
      </c>
      <c r="H11" s="770"/>
      <c r="I11" s="770"/>
      <c r="J11" s="770"/>
      <c r="K11" s="770"/>
      <c r="L11" s="770"/>
      <c r="M11" s="770"/>
      <c r="N11" s="770"/>
      <c r="O11" s="771">
        <f t="shared" si="1"/>
        <v>22000000</v>
      </c>
    </row>
    <row r="12" spans="1:15" s="772" customFormat="1">
      <c r="A12" s="768" t="s">
        <v>98</v>
      </c>
      <c r="B12" s="776" t="s">
        <v>185</v>
      </c>
      <c r="C12" s="770"/>
      <c r="D12" s="770"/>
      <c r="E12" s="770"/>
      <c r="F12" s="770"/>
      <c r="G12" s="770"/>
      <c r="H12" s="770"/>
      <c r="I12" s="770"/>
      <c r="J12" s="770"/>
      <c r="K12" s="770"/>
      <c r="L12" s="770"/>
      <c r="M12" s="770"/>
      <c r="N12" s="770"/>
      <c r="O12" s="771">
        <f t="shared" si="1"/>
        <v>0</v>
      </c>
    </row>
    <row r="13" spans="1:15" s="772" customFormat="1" ht="27" customHeight="1">
      <c r="A13" s="768" t="s">
        <v>100</v>
      </c>
      <c r="B13" s="769" t="s">
        <v>279</v>
      </c>
      <c r="C13" s="770"/>
      <c r="D13" s="770"/>
      <c r="E13" s="770"/>
      <c r="F13" s="770"/>
      <c r="G13" s="770"/>
      <c r="H13" s="770"/>
      <c r="I13" s="770"/>
      <c r="J13" s="770"/>
      <c r="K13" s="770"/>
      <c r="L13" s="770"/>
      <c r="M13" s="770"/>
      <c r="N13" s="770"/>
      <c r="O13" s="771">
        <f t="shared" si="1"/>
        <v>0</v>
      </c>
    </row>
    <row r="14" spans="1:15" s="772" customFormat="1" ht="14.1" customHeight="1" thickBot="1">
      <c r="A14" s="768" t="s">
        <v>169</v>
      </c>
      <c r="B14" s="776" t="s">
        <v>380</v>
      </c>
      <c r="C14" s="770"/>
      <c r="D14" s="770"/>
      <c r="E14" s="770"/>
      <c r="F14" s="770"/>
      <c r="G14" s="770"/>
      <c r="H14" s="770"/>
      <c r="I14" s="770"/>
      <c r="J14" s="770"/>
      <c r="K14" s="770"/>
      <c r="L14" s="770"/>
      <c r="M14" s="770"/>
      <c r="N14" s="770"/>
      <c r="O14" s="771">
        <f t="shared" si="1"/>
        <v>0</v>
      </c>
    </row>
    <row r="15" spans="1:15" s="763" customFormat="1" ht="15.95" customHeight="1" thickBot="1">
      <c r="A15" s="762" t="s">
        <v>188</v>
      </c>
      <c r="B15" s="777" t="s">
        <v>655</v>
      </c>
      <c r="C15" s="778">
        <f t="shared" ref="C15:N15" si="2">SUM(C5:C14)</f>
        <v>1829241851</v>
      </c>
      <c r="D15" s="778">
        <f t="shared" si="2"/>
        <v>2414110650</v>
      </c>
      <c r="E15" s="778">
        <f t="shared" si="2"/>
        <v>2297979448</v>
      </c>
      <c r="F15" s="778">
        <f t="shared" si="2"/>
        <v>2040186997</v>
      </c>
      <c r="G15" s="778">
        <f t="shared" si="2"/>
        <v>2401055796</v>
      </c>
      <c r="H15" s="778">
        <f t="shared" si="2"/>
        <v>2082924595</v>
      </c>
      <c r="I15" s="778">
        <f t="shared" si="2"/>
        <v>1762132144</v>
      </c>
      <c r="J15" s="778">
        <f t="shared" si="2"/>
        <v>1451000943</v>
      </c>
      <c r="K15" s="778">
        <f t="shared" si="2"/>
        <v>1689747742</v>
      </c>
      <c r="L15" s="778">
        <f t="shared" si="2"/>
        <v>1401955291</v>
      </c>
      <c r="M15" s="778">
        <f t="shared" si="2"/>
        <v>1089824090</v>
      </c>
      <c r="N15" s="778">
        <f t="shared" si="2"/>
        <v>790492883</v>
      </c>
      <c r="O15" s="779">
        <f>SUM(O6:O14)</f>
        <v>3678810621</v>
      </c>
    </row>
    <row r="16" spans="1:15" s="763" customFormat="1" ht="15" customHeight="1" thickBot="1">
      <c r="A16" s="762"/>
      <c r="B16" s="971" t="s">
        <v>178</v>
      </c>
      <c r="C16" s="972"/>
      <c r="D16" s="972"/>
      <c r="E16" s="972"/>
      <c r="F16" s="972"/>
      <c r="G16" s="972"/>
      <c r="H16" s="972"/>
      <c r="I16" s="972"/>
      <c r="J16" s="972"/>
      <c r="K16" s="972"/>
      <c r="L16" s="972"/>
      <c r="M16" s="972"/>
      <c r="N16" s="972"/>
      <c r="O16" s="973"/>
    </row>
    <row r="17" spans="1:15" s="772" customFormat="1" ht="14.1" customHeight="1">
      <c r="A17" s="780" t="s">
        <v>189</v>
      </c>
      <c r="B17" s="781" t="s">
        <v>181</v>
      </c>
      <c r="C17" s="774">
        <v>54746833</v>
      </c>
      <c r="D17" s="774">
        <v>54746833</v>
      </c>
      <c r="E17" s="774">
        <v>54746833</v>
      </c>
      <c r="F17" s="774">
        <v>54746833</v>
      </c>
      <c r="G17" s="774">
        <v>54746833</v>
      </c>
      <c r="H17" s="774">
        <v>54746833</v>
      </c>
      <c r="I17" s="774">
        <v>54746833</v>
      </c>
      <c r="J17" s="774">
        <v>54746833</v>
      </c>
      <c r="K17" s="774">
        <v>54746833</v>
      </c>
      <c r="L17" s="774">
        <v>54746833</v>
      </c>
      <c r="M17" s="774">
        <v>54746833</v>
      </c>
      <c r="N17" s="774">
        <v>54746837</v>
      </c>
      <c r="O17" s="775">
        <f t="shared" si="1"/>
        <v>656962000</v>
      </c>
    </row>
    <row r="18" spans="1:15" s="772" customFormat="1" ht="27" customHeight="1">
      <c r="A18" s="768" t="s">
        <v>190</v>
      </c>
      <c r="B18" s="769" t="s">
        <v>145</v>
      </c>
      <c r="C18" s="770">
        <v>11649833</v>
      </c>
      <c r="D18" s="770">
        <v>11649833</v>
      </c>
      <c r="E18" s="770">
        <v>11649833</v>
      </c>
      <c r="F18" s="770">
        <v>11649833</v>
      </c>
      <c r="G18" s="770">
        <v>11649833</v>
      </c>
      <c r="H18" s="770">
        <v>11649833</v>
      </c>
      <c r="I18" s="770">
        <v>11649833</v>
      </c>
      <c r="J18" s="770">
        <v>11649833</v>
      </c>
      <c r="K18" s="770">
        <v>11649833</v>
      </c>
      <c r="L18" s="770">
        <v>11649833</v>
      </c>
      <c r="M18" s="770">
        <v>11649833</v>
      </c>
      <c r="N18" s="770">
        <v>11649837</v>
      </c>
      <c r="O18" s="771">
        <f t="shared" si="1"/>
        <v>139798000</v>
      </c>
    </row>
    <row r="19" spans="1:15" s="772" customFormat="1" ht="14.1" customHeight="1">
      <c r="A19" s="768" t="s">
        <v>193</v>
      </c>
      <c r="B19" s="776" t="s">
        <v>530</v>
      </c>
      <c r="C19" s="770">
        <v>71125000</v>
      </c>
      <c r="D19" s="770">
        <v>71125000</v>
      </c>
      <c r="E19" s="770">
        <v>71125000</v>
      </c>
      <c r="F19" s="770">
        <v>71125000</v>
      </c>
      <c r="G19" s="770">
        <v>71125000</v>
      </c>
      <c r="H19" s="770">
        <v>71125000</v>
      </c>
      <c r="I19" s="770">
        <v>71125000</v>
      </c>
      <c r="J19" s="770">
        <v>71125000</v>
      </c>
      <c r="K19" s="770">
        <v>71125000</v>
      </c>
      <c r="L19" s="770">
        <v>71125000</v>
      </c>
      <c r="M19" s="770">
        <v>71125000</v>
      </c>
      <c r="N19" s="770">
        <v>71125000</v>
      </c>
      <c r="O19" s="771">
        <f t="shared" si="1"/>
        <v>853500000</v>
      </c>
    </row>
    <row r="20" spans="1:15" s="772" customFormat="1" ht="14.1" customHeight="1">
      <c r="A20" s="768" t="s">
        <v>196</v>
      </c>
      <c r="B20" s="776" t="s">
        <v>669</v>
      </c>
      <c r="C20" s="770">
        <v>1268250</v>
      </c>
      <c r="D20" s="770">
        <v>1268250</v>
      </c>
      <c r="E20" s="770">
        <v>1268250</v>
      </c>
      <c r="F20" s="770">
        <v>1268250</v>
      </c>
      <c r="G20" s="770">
        <v>1268250</v>
      </c>
      <c r="H20" s="770">
        <v>1268250</v>
      </c>
      <c r="I20" s="770">
        <v>1268250</v>
      </c>
      <c r="J20" s="770">
        <v>1268250</v>
      </c>
      <c r="K20" s="770">
        <v>1268250</v>
      </c>
      <c r="L20" s="770">
        <v>1268250</v>
      </c>
      <c r="M20" s="770">
        <v>1268250</v>
      </c>
      <c r="N20" s="770">
        <v>1268250</v>
      </c>
      <c r="O20" s="771">
        <f t="shared" si="1"/>
        <v>15219000</v>
      </c>
    </row>
    <row r="21" spans="1:15" s="772" customFormat="1" ht="14.1" customHeight="1">
      <c r="A21" s="768" t="s">
        <v>199</v>
      </c>
      <c r="B21" s="776" t="s">
        <v>149</v>
      </c>
      <c r="C21" s="770">
        <v>21596588</v>
      </c>
      <c r="D21" s="770">
        <v>21596588</v>
      </c>
      <c r="E21" s="770">
        <v>21596588</v>
      </c>
      <c r="F21" s="770">
        <v>21596588</v>
      </c>
      <c r="G21" s="770">
        <v>21596588</v>
      </c>
      <c r="H21" s="770">
        <v>21596588</v>
      </c>
      <c r="I21" s="770">
        <v>21596588</v>
      </c>
      <c r="J21" s="770">
        <v>21596588</v>
      </c>
      <c r="K21" s="770">
        <v>21596588</v>
      </c>
      <c r="L21" s="770">
        <v>21596588</v>
      </c>
      <c r="M21" s="770">
        <v>21596588</v>
      </c>
      <c r="N21" s="770">
        <v>21596588</v>
      </c>
      <c r="O21" s="771">
        <f t="shared" si="1"/>
        <v>259159056</v>
      </c>
    </row>
    <row r="22" spans="1:15" s="772" customFormat="1" ht="14.1" customHeight="1">
      <c r="A22" s="768" t="s">
        <v>202</v>
      </c>
      <c r="B22" s="776" t="s">
        <v>150</v>
      </c>
      <c r="C22" s="770">
        <v>171150833</v>
      </c>
      <c r="D22" s="770">
        <v>171150833</v>
      </c>
      <c r="E22" s="770">
        <v>171150833</v>
      </c>
      <c r="F22" s="770">
        <v>171150833</v>
      </c>
      <c r="G22" s="770">
        <v>171150833</v>
      </c>
      <c r="H22" s="770">
        <v>171150833</v>
      </c>
      <c r="I22" s="770">
        <v>171150833</v>
      </c>
      <c r="J22" s="770">
        <v>171150833</v>
      </c>
      <c r="K22" s="770">
        <v>171150833</v>
      </c>
      <c r="L22" s="770">
        <v>171150833</v>
      </c>
      <c r="M22" s="770">
        <v>171150833</v>
      </c>
      <c r="N22" s="770">
        <v>171150837</v>
      </c>
      <c r="O22" s="771">
        <f t="shared" si="1"/>
        <v>2053810000</v>
      </c>
    </row>
    <row r="23" spans="1:15" s="772" customFormat="1" ht="27" customHeight="1">
      <c r="A23" s="768" t="s">
        <v>205</v>
      </c>
      <c r="B23" s="769" t="s">
        <v>152</v>
      </c>
      <c r="C23" s="770">
        <v>86771583</v>
      </c>
      <c r="D23" s="770">
        <v>86771583</v>
      </c>
      <c r="E23" s="770">
        <v>86771583</v>
      </c>
      <c r="F23" s="770">
        <v>86771583</v>
      </c>
      <c r="G23" s="770">
        <v>86771583</v>
      </c>
      <c r="H23" s="770">
        <v>86771583</v>
      </c>
      <c r="I23" s="770">
        <v>86771583</v>
      </c>
      <c r="J23" s="770">
        <v>86771583</v>
      </c>
      <c r="K23" s="770">
        <v>86771583</v>
      </c>
      <c r="L23" s="770">
        <v>86771583</v>
      </c>
      <c r="M23" s="770">
        <v>86771583</v>
      </c>
      <c r="N23" s="770">
        <v>86771587</v>
      </c>
      <c r="O23" s="771">
        <f t="shared" si="1"/>
        <v>1041259000</v>
      </c>
    </row>
    <row r="24" spans="1:15" s="772" customFormat="1" ht="14.1" customHeight="1">
      <c r="A24" s="768" t="s">
        <v>208</v>
      </c>
      <c r="B24" s="776" t="s">
        <v>154</v>
      </c>
      <c r="C24" s="770"/>
      <c r="D24" s="770"/>
      <c r="E24" s="770">
        <v>4000000</v>
      </c>
      <c r="F24" s="770"/>
      <c r="G24" s="770"/>
      <c r="H24" s="770"/>
      <c r="I24" s="770"/>
      <c r="J24" s="770"/>
      <c r="K24" s="770"/>
      <c r="L24" s="770"/>
      <c r="M24" s="770"/>
      <c r="N24" s="770"/>
      <c r="O24" s="771">
        <f t="shared" si="1"/>
        <v>4000000</v>
      </c>
    </row>
    <row r="25" spans="1:15" s="772" customFormat="1" ht="14.1" customHeight="1" thickBot="1">
      <c r="A25" s="768" t="s">
        <v>211</v>
      </c>
      <c r="B25" s="776" t="s">
        <v>381</v>
      </c>
      <c r="C25" s="770"/>
      <c r="D25" s="770"/>
      <c r="E25" s="770">
        <v>2661250</v>
      </c>
      <c r="F25" s="770"/>
      <c r="G25" s="770"/>
      <c r="H25" s="770">
        <v>2661250</v>
      </c>
      <c r="I25" s="770"/>
      <c r="J25" s="770"/>
      <c r="K25" s="770">
        <v>2661250</v>
      </c>
      <c r="L25" s="770"/>
      <c r="M25" s="770"/>
      <c r="N25" s="770">
        <v>2661250</v>
      </c>
      <c r="O25" s="771">
        <f t="shared" si="1"/>
        <v>10645000</v>
      </c>
    </row>
    <row r="26" spans="1:15" s="763" customFormat="1" ht="15.95" customHeight="1" thickBot="1">
      <c r="A26" s="782" t="s">
        <v>214</v>
      </c>
      <c r="B26" s="777" t="s">
        <v>657</v>
      </c>
      <c r="C26" s="778">
        <f t="shared" ref="C26:N26" si="3">SUM(C17:C25)</f>
        <v>418308920</v>
      </c>
      <c r="D26" s="778">
        <f t="shared" si="3"/>
        <v>418308920</v>
      </c>
      <c r="E26" s="778">
        <f t="shared" si="3"/>
        <v>424970170</v>
      </c>
      <c r="F26" s="778">
        <f t="shared" si="3"/>
        <v>418308920</v>
      </c>
      <c r="G26" s="778">
        <f t="shared" si="3"/>
        <v>418308920</v>
      </c>
      <c r="H26" s="778">
        <f t="shared" si="3"/>
        <v>420970170</v>
      </c>
      <c r="I26" s="778">
        <f t="shared" si="3"/>
        <v>418308920</v>
      </c>
      <c r="J26" s="778">
        <f t="shared" si="3"/>
        <v>418308920</v>
      </c>
      <c r="K26" s="778">
        <f t="shared" si="3"/>
        <v>420970170</v>
      </c>
      <c r="L26" s="778">
        <f t="shared" si="3"/>
        <v>418308920</v>
      </c>
      <c r="M26" s="778">
        <f t="shared" si="3"/>
        <v>418308920</v>
      </c>
      <c r="N26" s="778">
        <f t="shared" si="3"/>
        <v>420970186</v>
      </c>
      <c r="O26" s="779">
        <f t="shared" si="1"/>
        <v>5034352056</v>
      </c>
    </row>
    <row r="27" spans="1:15" ht="16.5" thickBot="1">
      <c r="A27" s="782" t="s">
        <v>216</v>
      </c>
      <c r="B27" s="783" t="s">
        <v>670</v>
      </c>
      <c r="C27" s="784">
        <f t="shared" ref="C27:N27" si="4">C15-C26</f>
        <v>1410932931</v>
      </c>
      <c r="D27" s="784">
        <f t="shared" si="4"/>
        <v>1995801730</v>
      </c>
      <c r="E27" s="784">
        <f t="shared" si="4"/>
        <v>1873009278</v>
      </c>
      <c r="F27" s="784">
        <f t="shared" si="4"/>
        <v>1621878077</v>
      </c>
      <c r="G27" s="784">
        <f t="shared" si="4"/>
        <v>1982746876</v>
      </c>
      <c r="H27" s="784">
        <f t="shared" si="4"/>
        <v>1661954425</v>
      </c>
      <c r="I27" s="784">
        <f t="shared" si="4"/>
        <v>1343823224</v>
      </c>
      <c r="J27" s="784">
        <f t="shared" si="4"/>
        <v>1032692023</v>
      </c>
      <c r="K27" s="784">
        <f t="shared" si="4"/>
        <v>1268777572</v>
      </c>
      <c r="L27" s="784">
        <f t="shared" si="4"/>
        <v>983646371</v>
      </c>
      <c r="M27" s="784">
        <f t="shared" si="4"/>
        <v>671515170</v>
      </c>
      <c r="N27" s="784">
        <f t="shared" si="4"/>
        <v>369522697</v>
      </c>
      <c r="O27" s="804" t="s">
        <v>667</v>
      </c>
    </row>
    <row r="28" spans="1:15">
      <c r="A28" s="786"/>
    </row>
    <row r="29" spans="1:15">
      <c r="B29" s="787"/>
      <c r="C29" s="788"/>
      <c r="D29" s="788"/>
    </row>
  </sheetData>
  <mergeCells count="3">
    <mergeCell ref="A1:O1"/>
    <mergeCell ref="B4:O4"/>
    <mergeCell ref="B16:O16"/>
  </mergeCells>
  <printOptions horizontalCentered="1"/>
  <pageMargins left="0.27559055118110237" right="0.27559055118110237" top="1.0629921259842521" bottom="0.98425196850393704" header="0.78740157480314965" footer="0.78740157480314965"/>
  <pageSetup paperSize="9" scale="90" orientation="landscape" r:id="rId1"/>
  <headerFooter alignWithMargins="0">
    <oddHeader>&amp;R&amp;"Times New Roman CE,Félkövér dőlt" 18.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I142"/>
  <sheetViews>
    <sheetView view="pageBreakPreview" zoomScale="130" zoomScaleNormal="120" zoomScaleSheetLayoutView="130" workbookViewId="0">
      <selection activeCell="E97" sqref="E97"/>
    </sheetView>
  </sheetViews>
  <sheetFormatPr defaultColWidth="9.140625" defaultRowHeight="15.75"/>
  <cols>
    <col min="1" max="2" width="8.140625" style="123" customWidth="1"/>
    <col min="3" max="3" width="65.85546875" style="123" customWidth="1"/>
    <col min="4" max="4" width="16.5703125" style="124" customWidth="1"/>
    <col min="5" max="16384" width="9.140625" style="66"/>
  </cols>
  <sheetData>
    <row r="1" spans="1:4" ht="15.95" customHeight="1">
      <c r="A1" s="889" t="s">
        <v>14</v>
      </c>
      <c r="B1" s="889"/>
      <c r="C1" s="889"/>
      <c r="D1" s="889"/>
    </row>
    <row r="2" spans="1:4" ht="15.95" customHeight="1" thickBot="1">
      <c r="A2" s="888" t="s">
        <v>15</v>
      </c>
      <c r="B2" s="888"/>
      <c r="C2" s="888"/>
      <c r="D2" s="67" t="s">
        <v>1080</v>
      </c>
    </row>
    <row r="3" spans="1:4" ht="38.1" customHeight="1" thickBot="1">
      <c r="A3" s="68" t="s">
        <v>16</v>
      </c>
      <c r="B3" s="187" t="s">
        <v>397</v>
      </c>
      <c r="C3" s="69" t="s">
        <v>17</v>
      </c>
      <c r="D3" s="70" t="s">
        <v>1255</v>
      </c>
    </row>
    <row r="4" spans="1:4" s="74" customFormat="1" ht="12" customHeight="1" thickBot="1">
      <c r="A4" s="71">
        <v>1</v>
      </c>
      <c r="B4" s="71">
        <v>2</v>
      </c>
      <c r="C4" s="72">
        <v>2</v>
      </c>
      <c r="D4" s="73">
        <v>3</v>
      </c>
    </row>
    <row r="5" spans="1:4" s="77" customFormat="1" ht="12" customHeight="1" thickBot="1">
      <c r="A5" s="75" t="s">
        <v>19</v>
      </c>
      <c r="B5" s="469" t="s">
        <v>424</v>
      </c>
      <c r="C5" s="76" t="s">
        <v>20</v>
      </c>
      <c r="D5" s="56">
        <f>+D6+D7+D8+D9+D10+D11</f>
        <v>0</v>
      </c>
    </row>
    <row r="6" spans="1:4" s="77" customFormat="1" ht="12" customHeight="1">
      <c r="A6" s="78" t="s">
        <v>21</v>
      </c>
      <c r="B6" s="470" t="s">
        <v>425</v>
      </c>
      <c r="C6" s="79" t="s">
        <v>22</v>
      </c>
      <c r="D6" s="80"/>
    </row>
    <row r="7" spans="1:4" s="77" customFormat="1" ht="12" customHeight="1">
      <c r="A7" s="81" t="s">
        <v>23</v>
      </c>
      <c r="B7" s="471" t="s">
        <v>426</v>
      </c>
      <c r="C7" s="82" t="s">
        <v>24</v>
      </c>
      <c r="D7" s="83"/>
    </row>
    <row r="8" spans="1:4" s="77" customFormat="1" ht="12" customHeight="1">
      <c r="A8" s="81" t="s">
        <v>25</v>
      </c>
      <c r="B8" s="471" t="s">
        <v>427</v>
      </c>
      <c r="C8" s="82" t="s">
        <v>674</v>
      </c>
      <c r="D8" s="83"/>
    </row>
    <row r="9" spans="1:4" s="77" customFormat="1" ht="12" customHeight="1">
      <c r="A9" s="81" t="s">
        <v>27</v>
      </c>
      <c r="B9" s="471" t="s">
        <v>428</v>
      </c>
      <c r="C9" s="82" t="s">
        <v>28</v>
      </c>
      <c r="D9" s="83"/>
    </row>
    <row r="10" spans="1:4" s="77" customFormat="1" ht="12" customHeight="1">
      <c r="A10" s="81" t="s">
        <v>29</v>
      </c>
      <c r="B10" s="471" t="s">
        <v>429</v>
      </c>
      <c r="C10" s="82" t="s">
        <v>675</v>
      </c>
      <c r="D10" s="83"/>
    </row>
    <row r="11" spans="1:4" s="77" customFormat="1" ht="12" customHeight="1" thickBot="1">
      <c r="A11" s="84" t="s">
        <v>31</v>
      </c>
      <c r="B11" s="472" t="s">
        <v>430</v>
      </c>
      <c r="C11" s="85" t="s">
        <v>676</v>
      </c>
      <c r="D11" s="83"/>
    </row>
    <row r="12" spans="1:4" s="77" customFormat="1" ht="12" customHeight="1" thickBot="1">
      <c r="A12" s="75" t="s">
        <v>32</v>
      </c>
      <c r="B12" s="469"/>
      <c r="C12" s="86" t="s">
        <v>33</v>
      </c>
      <c r="D12" s="56">
        <f>+D13+D14+D15+D16+D17</f>
        <v>0</v>
      </c>
    </row>
    <row r="13" spans="1:4" s="77" customFormat="1" ht="12" customHeight="1">
      <c r="A13" s="78" t="s">
        <v>34</v>
      </c>
      <c r="B13" s="470" t="s">
        <v>431</v>
      </c>
      <c r="C13" s="79" t="s">
        <v>35</v>
      </c>
      <c r="D13" s="80"/>
    </row>
    <row r="14" spans="1:4" s="77" customFormat="1" ht="12" customHeight="1">
      <c r="A14" s="81" t="s">
        <v>36</v>
      </c>
      <c r="B14" s="471" t="s">
        <v>432</v>
      </c>
      <c r="C14" s="82" t="s">
        <v>37</v>
      </c>
      <c r="D14" s="83"/>
    </row>
    <row r="15" spans="1:4" s="77" customFormat="1" ht="12" customHeight="1">
      <c r="A15" s="81" t="s">
        <v>38</v>
      </c>
      <c r="B15" s="471" t="s">
        <v>433</v>
      </c>
      <c r="C15" s="82" t="s">
        <v>39</v>
      </c>
      <c r="D15" s="83"/>
    </row>
    <row r="16" spans="1:4" s="77" customFormat="1" ht="12" customHeight="1">
      <c r="A16" s="81" t="s">
        <v>40</v>
      </c>
      <c r="B16" s="471" t="s">
        <v>434</v>
      </c>
      <c r="C16" s="82" t="s">
        <v>41</v>
      </c>
      <c r="D16" s="83"/>
    </row>
    <row r="17" spans="1:4" s="77" customFormat="1" ht="12" customHeight="1" thickBot="1">
      <c r="A17" s="81" t="s">
        <v>42</v>
      </c>
      <c r="B17" s="471" t="s">
        <v>435</v>
      </c>
      <c r="C17" s="82" t="s">
        <v>43</v>
      </c>
      <c r="D17" s="83"/>
    </row>
    <row r="18" spans="1:4" s="77" customFormat="1" ht="12" customHeight="1" thickBot="1">
      <c r="A18" s="75" t="s">
        <v>44</v>
      </c>
      <c r="B18" s="469" t="s">
        <v>436</v>
      </c>
      <c r="C18" s="76" t="s">
        <v>45</v>
      </c>
      <c r="D18" s="56">
        <f>+D19+D20+D21+D22+D23</f>
        <v>1963877999</v>
      </c>
    </row>
    <row r="19" spans="1:4" s="77" customFormat="1" ht="12" customHeight="1">
      <c r="A19" s="78" t="s">
        <v>46</v>
      </c>
      <c r="B19" s="470" t="s">
        <v>437</v>
      </c>
      <c r="C19" s="79" t="s">
        <v>47</v>
      </c>
      <c r="D19" s="80">
        <v>29999999</v>
      </c>
    </row>
    <row r="20" spans="1:4" s="77" customFormat="1" ht="12" customHeight="1">
      <c r="A20" s="81" t="s">
        <v>48</v>
      </c>
      <c r="B20" s="471" t="s">
        <v>438</v>
      </c>
      <c r="C20" s="82" t="s">
        <v>49</v>
      </c>
      <c r="D20" s="83"/>
    </row>
    <row r="21" spans="1:4" s="77" customFormat="1" ht="12" customHeight="1">
      <c r="A21" s="81" t="s">
        <v>50</v>
      </c>
      <c r="B21" s="471" t="s">
        <v>439</v>
      </c>
      <c r="C21" s="82" t="s">
        <v>51</v>
      </c>
      <c r="D21" s="83"/>
    </row>
    <row r="22" spans="1:4" s="77" customFormat="1" ht="12" customHeight="1">
      <c r="A22" s="81" t="s">
        <v>52</v>
      </c>
      <c r="B22" s="471" t="s">
        <v>440</v>
      </c>
      <c r="C22" s="82" t="s">
        <v>53</v>
      </c>
      <c r="D22" s="83"/>
    </row>
    <row r="23" spans="1:4" s="77" customFormat="1" ht="12" customHeight="1" thickBot="1">
      <c r="A23" s="81" t="s">
        <v>54</v>
      </c>
      <c r="B23" s="471" t="s">
        <v>441</v>
      </c>
      <c r="C23" s="82" t="s">
        <v>55</v>
      </c>
      <c r="D23" s="83">
        <v>1933878000</v>
      </c>
    </row>
    <row r="24" spans="1:4" s="77" customFormat="1" ht="12" customHeight="1" thickBot="1">
      <c r="A24" s="75" t="s">
        <v>56</v>
      </c>
      <c r="B24" s="469" t="s">
        <v>442</v>
      </c>
      <c r="C24" s="76" t="s">
        <v>57</v>
      </c>
      <c r="D24" s="63">
        <f>SUM(D25:D31)</f>
        <v>405383103</v>
      </c>
    </row>
    <row r="25" spans="1:4" s="77" customFormat="1" ht="12" customHeight="1">
      <c r="A25" s="78" t="s">
        <v>507</v>
      </c>
      <c r="B25" s="470" t="s">
        <v>443</v>
      </c>
      <c r="C25" s="79" t="s">
        <v>680</v>
      </c>
      <c r="D25" s="88"/>
    </row>
    <row r="26" spans="1:4" s="77" customFormat="1" ht="12" customHeight="1">
      <c r="A26" s="78" t="s">
        <v>508</v>
      </c>
      <c r="B26" s="470" t="s">
        <v>728</v>
      </c>
      <c r="C26" s="79" t="s">
        <v>727</v>
      </c>
      <c r="D26" s="88"/>
    </row>
    <row r="27" spans="1:4" s="77" customFormat="1" ht="12" customHeight="1">
      <c r="A27" s="78" t="s">
        <v>509</v>
      </c>
      <c r="B27" s="471" t="s">
        <v>677</v>
      </c>
      <c r="C27" s="82" t="s">
        <v>681</v>
      </c>
      <c r="D27" s="88">
        <v>405383103</v>
      </c>
    </row>
    <row r="28" spans="1:4" s="77" customFormat="1" ht="12" customHeight="1">
      <c r="A28" s="78" t="s">
        <v>510</v>
      </c>
      <c r="B28" s="471" t="s">
        <v>678</v>
      </c>
      <c r="C28" s="82" t="s">
        <v>682</v>
      </c>
      <c r="D28" s="83"/>
    </row>
    <row r="29" spans="1:4" s="77" customFormat="1" ht="12" customHeight="1">
      <c r="A29" s="78" t="s">
        <v>511</v>
      </c>
      <c r="B29" s="471" t="s">
        <v>444</v>
      </c>
      <c r="C29" s="82" t="s">
        <v>683</v>
      </c>
      <c r="D29" s="83"/>
    </row>
    <row r="30" spans="1:4" s="77" customFormat="1" ht="12" customHeight="1">
      <c r="A30" s="78" t="s">
        <v>512</v>
      </c>
      <c r="B30" s="472" t="s">
        <v>445</v>
      </c>
      <c r="C30" s="85" t="s">
        <v>684</v>
      </c>
      <c r="D30" s="83"/>
    </row>
    <row r="31" spans="1:4" s="77" customFormat="1" ht="12" customHeight="1" thickBot="1">
      <c r="A31" s="78" t="s">
        <v>729</v>
      </c>
      <c r="B31" s="472" t="s">
        <v>446</v>
      </c>
      <c r="C31" s="85" t="s">
        <v>679</v>
      </c>
      <c r="D31" s="87"/>
    </row>
    <row r="32" spans="1:4" s="77" customFormat="1" ht="12" customHeight="1" thickBot="1">
      <c r="A32" s="75" t="s">
        <v>58</v>
      </c>
      <c r="B32" s="469" t="s">
        <v>447</v>
      </c>
      <c r="C32" s="76" t="s">
        <v>59</v>
      </c>
      <c r="D32" s="56">
        <f>SUM(D33:D42)</f>
        <v>25609000</v>
      </c>
    </row>
    <row r="33" spans="1:4" s="77" customFormat="1" ht="12" customHeight="1">
      <c r="A33" s="78" t="s">
        <v>60</v>
      </c>
      <c r="B33" s="470" t="s">
        <v>448</v>
      </c>
      <c r="C33" s="79" t="s">
        <v>61</v>
      </c>
      <c r="D33" s="80">
        <v>0</v>
      </c>
    </row>
    <row r="34" spans="1:4" s="77" customFormat="1" ht="12" customHeight="1">
      <c r="A34" s="81" t="s">
        <v>62</v>
      </c>
      <c r="B34" s="471" t="s">
        <v>449</v>
      </c>
      <c r="C34" s="82" t="s">
        <v>63</v>
      </c>
      <c r="D34" s="83">
        <v>0</v>
      </c>
    </row>
    <row r="35" spans="1:4" s="77" customFormat="1" ht="12" customHeight="1">
      <c r="A35" s="81" t="s">
        <v>64</v>
      </c>
      <c r="B35" s="471" t="s">
        <v>450</v>
      </c>
      <c r="C35" s="82" t="s">
        <v>65</v>
      </c>
      <c r="D35" s="83">
        <v>0</v>
      </c>
    </row>
    <row r="36" spans="1:4" s="77" customFormat="1" ht="12" customHeight="1">
      <c r="A36" s="81" t="s">
        <v>66</v>
      </c>
      <c r="B36" s="471" t="s">
        <v>451</v>
      </c>
      <c r="C36" s="82" t="s">
        <v>67</v>
      </c>
      <c r="D36" s="83">
        <v>2000000</v>
      </c>
    </row>
    <row r="37" spans="1:4" s="77" customFormat="1" ht="12" customHeight="1">
      <c r="A37" s="81" t="s">
        <v>68</v>
      </c>
      <c r="B37" s="471" t="s">
        <v>452</v>
      </c>
      <c r="C37" s="82" t="s">
        <v>69</v>
      </c>
      <c r="D37" s="83">
        <v>0</v>
      </c>
    </row>
    <row r="38" spans="1:4" s="77" customFormat="1" ht="12" customHeight="1">
      <c r="A38" s="81" t="s">
        <v>70</v>
      </c>
      <c r="B38" s="471" t="s">
        <v>453</v>
      </c>
      <c r="C38" s="82" t="s">
        <v>71</v>
      </c>
      <c r="D38" s="83">
        <v>0</v>
      </c>
    </row>
    <row r="39" spans="1:4" s="77" customFormat="1" ht="12" customHeight="1">
      <c r="A39" s="81" t="s">
        <v>72</v>
      </c>
      <c r="B39" s="471" t="s">
        <v>454</v>
      </c>
      <c r="C39" s="82" t="s">
        <v>73</v>
      </c>
      <c r="D39" s="83">
        <v>0</v>
      </c>
    </row>
    <row r="40" spans="1:4" s="77" customFormat="1" ht="12" customHeight="1">
      <c r="A40" s="81" t="s">
        <v>74</v>
      </c>
      <c r="B40" s="471" t="s">
        <v>455</v>
      </c>
      <c r="C40" s="82" t="s">
        <v>75</v>
      </c>
      <c r="D40" s="83">
        <v>0</v>
      </c>
    </row>
    <row r="41" spans="1:4" s="77" customFormat="1" ht="12" customHeight="1">
      <c r="A41" s="81" t="s">
        <v>76</v>
      </c>
      <c r="B41" s="471" t="s">
        <v>456</v>
      </c>
      <c r="C41" s="82" t="s">
        <v>77</v>
      </c>
      <c r="D41" s="89">
        <v>0</v>
      </c>
    </row>
    <row r="42" spans="1:4" s="77" customFormat="1" ht="12" customHeight="1" thickBot="1">
      <c r="A42" s="84" t="s">
        <v>78</v>
      </c>
      <c r="B42" s="471" t="s">
        <v>457</v>
      </c>
      <c r="C42" s="85" t="s">
        <v>79</v>
      </c>
      <c r="D42" s="90">
        <v>23609000</v>
      </c>
    </row>
    <row r="43" spans="1:4" s="77" customFormat="1" ht="12" customHeight="1" thickBot="1">
      <c r="A43" s="75" t="s">
        <v>80</v>
      </c>
      <c r="B43" s="469" t="s">
        <v>458</v>
      </c>
      <c r="C43" s="76" t="s">
        <v>81</v>
      </c>
      <c r="D43" s="56">
        <f>SUM(D44:D48)</f>
        <v>22000000</v>
      </c>
    </row>
    <row r="44" spans="1:4" s="77" customFormat="1" ht="12" customHeight="1">
      <c r="A44" s="78" t="s">
        <v>82</v>
      </c>
      <c r="B44" s="470" t="s">
        <v>459</v>
      </c>
      <c r="C44" s="79" t="s">
        <v>83</v>
      </c>
      <c r="D44" s="91"/>
    </row>
    <row r="45" spans="1:4" s="77" customFormat="1" ht="12" customHeight="1">
      <c r="A45" s="81" t="s">
        <v>84</v>
      </c>
      <c r="B45" s="471" t="s">
        <v>460</v>
      </c>
      <c r="C45" s="82" t="s">
        <v>85</v>
      </c>
      <c r="D45" s="89">
        <v>22000000</v>
      </c>
    </row>
    <row r="46" spans="1:4" s="77" customFormat="1" ht="12" customHeight="1">
      <c r="A46" s="81" t="s">
        <v>86</v>
      </c>
      <c r="B46" s="471" t="s">
        <v>461</v>
      </c>
      <c r="C46" s="82" t="s">
        <v>87</v>
      </c>
      <c r="D46" s="89"/>
    </row>
    <row r="47" spans="1:4" s="77" customFormat="1" ht="12" customHeight="1">
      <c r="A47" s="81" t="s">
        <v>88</v>
      </c>
      <c r="B47" s="471" t="s">
        <v>462</v>
      </c>
      <c r="C47" s="82" t="s">
        <v>89</v>
      </c>
      <c r="D47" s="89"/>
    </row>
    <row r="48" spans="1:4" s="77" customFormat="1" ht="12" customHeight="1" thickBot="1">
      <c r="A48" s="84" t="s">
        <v>90</v>
      </c>
      <c r="B48" s="471" t="s">
        <v>463</v>
      </c>
      <c r="C48" s="85" t="s">
        <v>91</v>
      </c>
      <c r="D48" s="90"/>
    </row>
    <row r="49" spans="1:4" s="77" customFormat="1" ht="12" customHeight="1" thickBot="1">
      <c r="A49" s="75" t="s">
        <v>92</v>
      </c>
      <c r="B49" s="469" t="s">
        <v>464</v>
      </c>
      <c r="C49" s="76" t="s">
        <v>93</v>
      </c>
      <c r="D49" s="56">
        <f>SUM(D50:D50)</f>
        <v>0</v>
      </c>
    </row>
    <row r="50" spans="1:4" s="77" customFormat="1" ht="12" customHeight="1">
      <c r="A50" s="78" t="s">
        <v>689</v>
      </c>
      <c r="B50" s="470" t="s">
        <v>465</v>
      </c>
      <c r="C50" s="79" t="s">
        <v>686</v>
      </c>
      <c r="D50" s="80"/>
    </row>
    <row r="51" spans="1:4" s="77" customFormat="1" ht="12" customHeight="1">
      <c r="A51" s="78" t="s">
        <v>690</v>
      </c>
      <c r="B51" s="471" t="s">
        <v>466</v>
      </c>
      <c r="C51" s="82" t="s">
        <v>687</v>
      </c>
      <c r="D51" s="80"/>
    </row>
    <row r="52" spans="1:4" s="77" customFormat="1" ht="13.5" customHeight="1">
      <c r="A52" s="78" t="s">
        <v>691</v>
      </c>
      <c r="B52" s="471" t="s">
        <v>467</v>
      </c>
      <c r="C52" s="82" t="s">
        <v>717</v>
      </c>
      <c r="D52" s="80"/>
    </row>
    <row r="53" spans="1:4" s="77" customFormat="1" ht="12" customHeight="1">
      <c r="A53" s="84" t="s">
        <v>692</v>
      </c>
      <c r="B53" s="472" t="s">
        <v>688</v>
      </c>
      <c r="C53" s="85" t="s">
        <v>694</v>
      </c>
      <c r="D53" s="87"/>
    </row>
    <row r="54" spans="1:4" s="77" customFormat="1" ht="12" customHeight="1" thickBot="1">
      <c r="A54" s="84" t="s">
        <v>693</v>
      </c>
      <c r="B54" s="472" t="s">
        <v>685</v>
      </c>
      <c r="C54" s="85" t="s">
        <v>695</v>
      </c>
      <c r="D54" s="87"/>
    </row>
    <row r="55" spans="1:4" s="77" customFormat="1" ht="12" customHeight="1" thickBot="1">
      <c r="A55" s="75" t="s">
        <v>98</v>
      </c>
      <c r="B55" s="469" t="s">
        <v>468</v>
      </c>
      <c r="C55" s="86" t="s">
        <v>99</v>
      </c>
      <c r="D55" s="56">
        <f>SUM(D56:D56)</f>
        <v>0</v>
      </c>
    </row>
    <row r="56" spans="1:4" s="77" customFormat="1" ht="12" customHeight="1">
      <c r="A56" s="78" t="s">
        <v>701</v>
      </c>
      <c r="B56" s="470" t="s">
        <v>469</v>
      </c>
      <c r="C56" s="79" t="s">
        <v>696</v>
      </c>
      <c r="D56" s="89"/>
    </row>
    <row r="57" spans="1:4" s="77" customFormat="1" ht="12" customHeight="1">
      <c r="A57" s="78" t="s">
        <v>702</v>
      </c>
      <c r="B57" s="470" t="s">
        <v>470</v>
      </c>
      <c r="C57" s="82" t="s">
        <v>697</v>
      </c>
      <c r="D57" s="89"/>
    </row>
    <row r="58" spans="1:4" s="77" customFormat="1" ht="11.25" customHeight="1">
      <c r="A58" s="78" t="s">
        <v>703</v>
      </c>
      <c r="B58" s="470" t="s">
        <v>471</v>
      </c>
      <c r="C58" s="82" t="s">
        <v>718</v>
      </c>
      <c r="D58" s="89"/>
    </row>
    <row r="59" spans="1:4" s="77" customFormat="1" ht="12" customHeight="1">
      <c r="A59" s="78" t="s">
        <v>702</v>
      </c>
      <c r="B59" s="476" t="s">
        <v>699</v>
      </c>
      <c r="C59" s="85" t="s">
        <v>698</v>
      </c>
      <c r="D59" s="89"/>
    </row>
    <row r="60" spans="1:4" s="77" customFormat="1" ht="12" customHeight="1" thickBot="1">
      <c r="A60" s="78" t="s">
        <v>703</v>
      </c>
      <c r="B60" s="472" t="s">
        <v>706</v>
      </c>
      <c r="C60" s="85" t="s">
        <v>700</v>
      </c>
      <c r="D60" s="89"/>
    </row>
    <row r="61" spans="1:4" s="77" customFormat="1" ht="12" customHeight="1" thickBot="1">
      <c r="A61" s="75" t="s">
        <v>100</v>
      </c>
      <c r="B61" s="469"/>
      <c r="C61" s="76" t="s">
        <v>101</v>
      </c>
      <c r="D61" s="63">
        <f>+D5+D12+D18+D24+D32+D43+D49+D55</f>
        <v>2416870102</v>
      </c>
    </row>
    <row r="62" spans="1:4" s="77" customFormat="1" ht="12" customHeight="1" thickBot="1">
      <c r="A62" s="92" t="s">
        <v>102</v>
      </c>
      <c r="B62" s="469" t="s">
        <v>473</v>
      </c>
      <c r="C62" s="86" t="s">
        <v>103</v>
      </c>
      <c r="D62" s="56">
        <f>SUM(D63:D65)</f>
        <v>0</v>
      </c>
    </row>
    <row r="63" spans="1:4" s="77" customFormat="1" ht="12" customHeight="1">
      <c r="A63" s="78" t="s">
        <v>104</v>
      </c>
      <c r="B63" s="470" t="s">
        <v>474</v>
      </c>
      <c r="C63" s="79" t="s">
        <v>105</v>
      </c>
      <c r="D63" s="89"/>
    </row>
    <row r="64" spans="1:4" s="77" customFormat="1" ht="12" customHeight="1">
      <c r="A64" s="81" t="s">
        <v>106</v>
      </c>
      <c r="B64" s="470" t="s">
        <v>475</v>
      </c>
      <c r="C64" s="82" t="s">
        <v>107</v>
      </c>
      <c r="D64" s="89"/>
    </row>
    <row r="65" spans="1:4" s="77" customFormat="1" ht="12" customHeight="1" thickBot="1">
      <c r="A65" s="84" t="s">
        <v>108</v>
      </c>
      <c r="B65" s="470" t="s">
        <v>476</v>
      </c>
      <c r="C65" s="93" t="s">
        <v>109</v>
      </c>
      <c r="D65" s="89"/>
    </row>
    <row r="66" spans="1:4" s="77" customFormat="1" ht="12" customHeight="1" thickBot="1">
      <c r="A66" s="92" t="s">
        <v>110</v>
      </c>
      <c r="B66" s="469" t="s">
        <v>477</v>
      </c>
      <c r="C66" s="86" t="s">
        <v>111</v>
      </c>
      <c r="D66" s="56">
        <f>SUM(D67:D70)</f>
        <v>0</v>
      </c>
    </row>
    <row r="67" spans="1:4" s="77" customFormat="1" ht="12" customHeight="1">
      <c r="A67" s="78" t="s">
        <v>112</v>
      </c>
      <c r="B67" s="470" t="s">
        <v>478</v>
      </c>
      <c r="C67" s="79" t="s">
        <v>113</v>
      </c>
      <c r="D67" s="89"/>
    </row>
    <row r="68" spans="1:4" s="77" customFormat="1" ht="12" customHeight="1">
      <c r="A68" s="81" t="s">
        <v>114</v>
      </c>
      <c r="B68" s="470" t="s">
        <v>479</v>
      </c>
      <c r="C68" s="82" t="s">
        <v>115</v>
      </c>
      <c r="D68" s="89"/>
    </row>
    <row r="69" spans="1:4" s="77" customFormat="1" ht="12" customHeight="1">
      <c r="A69" s="81" t="s">
        <v>116</v>
      </c>
      <c r="B69" s="470" t="s">
        <v>480</v>
      </c>
      <c r="C69" s="82" t="s">
        <v>117</v>
      </c>
      <c r="D69" s="89"/>
    </row>
    <row r="70" spans="1:4" s="77" customFormat="1" ht="12" customHeight="1" thickBot="1">
      <c r="A70" s="84" t="s">
        <v>118</v>
      </c>
      <c r="B70" s="470" t="s">
        <v>481</v>
      </c>
      <c r="C70" s="85" t="s">
        <v>119</v>
      </c>
      <c r="D70" s="89"/>
    </row>
    <row r="71" spans="1:4" s="77" customFormat="1" ht="12" customHeight="1" thickBot="1">
      <c r="A71" s="92" t="s">
        <v>120</v>
      </c>
      <c r="B71" s="469" t="s">
        <v>482</v>
      </c>
      <c r="C71" s="86" t="s">
        <v>121</v>
      </c>
      <c r="D71" s="56">
        <f>SUM(D72:D73)</f>
        <v>1471015811.9999998</v>
      </c>
    </row>
    <row r="72" spans="1:4" s="77" customFormat="1" ht="12" customHeight="1">
      <c r="A72" s="78" t="s">
        <v>122</v>
      </c>
      <c r="B72" s="470" t="s">
        <v>483</v>
      </c>
      <c r="C72" s="79" t="s">
        <v>123</v>
      </c>
      <c r="D72" s="89">
        <v>1471015811.9999998</v>
      </c>
    </row>
    <row r="73" spans="1:4" s="77" customFormat="1" ht="12" customHeight="1" thickBot="1">
      <c r="A73" s="84" t="s">
        <v>124</v>
      </c>
      <c r="B73" s="470" t="s">
        <v>484</v>
      </c>
      <c r="C73" s="85" t="s">
        <v>125</v>
      </c>
      <c r="D73" s="89"/>
    </row>
    <row r="74" spans="1:4" s="77" customFormat="1" ht="12" customHeight="1" thickBot="1">
      <c r="A74" s="92" t="s">
        <v>126</v>
      </c>
      <c r="B74" s="469"/>
      <c r="C74" s="86" t="s">
        <v>127</v>
      </c>
      <c r="D74" s="56">
        <f>SUM(D75:D77)</f>
        <v>0</v>
      </c>
    </row>
    <row r="75" spans="1:4" s="77" customFormat="1" ht="12" customHeight="1">
      <c r="A75" s="78" t="s">
        <v>708</v>
      </c>
      <c r="B75" s="470" t="s">
        <v>485</v>
      </c>
      <c r="C75" s="79" t="s">
        <v>128</v>
      </c>
      <c r="D75" s="89"/>
    </row>
    <row r="76" spans="1:4" s="77" customFormat="1" ht="12" customHeight="1">
      <c r="A76" s="81" t="s">
        <v>709</v>
      </c>
      <c r="B76" s="471" t="s">
        <v>486</v>
      </c>
      <c r="C76" s="82" t="s">
        <v>129</v>
      </c>
      <c r="D76" s="89"/>
    </row>
    <row r="77" spans="1:4" s="77" customFormat="1" ht="12" customHeight="1" thickBot="1">
      <c r="A77" s="84" t="s">
        <v>710</v>
      </c>
      <c r="B77" s="472" t="s">
        <v>707</v>
      </c>
      <c r="C77" s="85" t="s">
        <v>1050</v>
      </c>
      <c r="D77" s="89"/>
    </row>
    <row r="78" spans="1:4" s="77" customFormat="1" ht="12" customHeight="1" thickBot="1">
      <c r="A78" s="92" t="s">
        <v>130</v>
      </c>
      <c r="B78" s="469" t="s">
        <v>487</v>
      </c>
      <c r="C78" s="86" t="s">
        <v>131</v>
      </c>
      <c r="D78" s="56">
        <f>SUM(D79:D82)</f>
        <v>0</v>
      </c>
    </row>
    <row r="79" spans="1:4" s="77" customFormat="1" ht="12" customHeight="1">
      <c r="A79" s="94" t="s">
        <v>712</v>
      </c>
      <c r="B79" s="470" t="s">
        <v>488</v>
      </c>
      <c r="C79" s="79" t="s">
        <v>1051</v>
      </c>
      <c r="D79" s="89"/>
    </row>
    <row r="80" spans="1:4" s="77" customFormat="1" ht="12" customHeight="1">
      <c r="A80" s="95" t="s">
        <v>713</v>
      </c>
      <c r="B80" s="470" t="s">
        <v>489</v>
      </c>
      <c r="C80" s="82" t="s">
        <v>1052</v>
      </c>
      <c r="D80" s="89"/>
    </row>
    <row r="81" spans="1:4" s="77" customFormat="1" ht="12" customHeight="1">
      <c r="A81" s="95" t="s">
        <v>714</v>
      </c>
      <c r="B81" s="470" t="s">
        <v>490</v>
      </c>
      <c r="C81" s="82" t="s">
        <v>1053</v>
      </c>
      <c r="D81" s="89"/>
    </row>
    <row r="82" spans="1:4" s="77" customFormat="1" ht="13.5" thickBot="1">
      <c r="A82" s="96" t="s">
        <v>715</v>
      </c>
      <c r="B82" s="470" t="s">
        <v>491</v>
      </c>
      <c r="C82" s="85" t="s">
        <v>1054</v>
      </c>
      <c r="D82" s="89"/>
    </row>
    <row r="83" spans="1:4" s="77" customFormat="1" ht="13.5" customHeight="1" thickBot="1">
      <c r="A83" s="92" t="s">
        <v>134</v>
      </c>
      <c r="B83" s="469" t="s">
        <v>492</v>
      </c>
      <c r="C83" s="86" t="s">
        <v>135</v>
      </c>
      <c r="D83" s="97"/>
    </row>
    <row r="84" spans="1:4" s="77" customFormat="1" ht="13.5" customHeight="1" thickBot="1">
      <c r="A84" s="829" t="s">
        <v>199</v>
      </c>
      <c r="B84" s="469"/>
      <c r="C84" s="86" t="s">
        <v>1076</v>
      </c>
      <c r="D84" s="97"/>
    </row>
    <row r="85" spans="1:4" s="77" customFormat="1" ht="15.75" customHeight="1" thickBot="1">
      <c r="A85" s="829" t="s">
        <v>202</v>
      </c>
      <c r="B85" s="469" t="s">
        <v>472</v>
      </c>
      <c r="C85" s="98" t="s">
        <v>137</v>
      </c>
      <c r="D85" s="63">
        <f>+D62+D66+D71+D74+D78+D83</f>
        <v>1471015811.9999998</v>
      </c>
    </row>
    <row r="86" spans="1:4" s="77" customFormat="1" ht="16.5" customHeight="1" thickBot="1">
      <c r="A86" s="829" t="s">
        <v>205</v>
      </c>
      <c r="B86" s="473"/>
      <c r="C86" s="99" t="s">
        <v>139</v>
      </c>
      <c r="D86" s="63">
        <f>+D61+D85</f>
        <v>3887885914</v>
      </c>
    </row>
    <row r="87" spans="1:4" s="77" customFormat="1">
      <c r="A87" s="125"/>
      <c r="B87" s="100"/>
      <c r="C87" s="126"/>
      <c r="D87" s="127"/>
    </row>
    <row r="88" spans="1:4" ht="16.5" customHeight="1">
      <c r="A88" s="889" t="s">
        <v>140</v>
      </c>
      <c r="B88" s="889"/>
      <c r="C88" s="889"/>
      <c r="D88" s="889"/>
    </row>
    <row r="89" spans="1:4" s="101" customFormat="1" ht="16.5" customHeight="1" thickBot="1">
      <c r="A89" s="890" t="s">
        <v>141</v>
      </c>
      <c r="B89" s="890"/>
      <c r="C89" s="890"/>
      <c r="D89" s="67" t="s">
        <v>1080</v>
      </c>
    </row>
    <row r="90" spans="1:4" ht="38.1" customHeight="1" thickBot="1">
      <c r="A90" s="68" t="s">
        <v>16</v>
      </c>
      <c r="B90" s="187" t="s">
        <v>397</v>
      </c>
      <c r="C90" s="69" t="s">
        <v>142</v>
      </c>
      <c r="D90" s="70" t="s">
        <v>1255</v>
      </c>
    </row>
    <row r="91" spans="1:4" s="74" customFormat="1" ht="12" customHeight="1" thickBot="1">
      <c r="A91" s="55">
        <v>1</v>
      </c>
      <c r="B91" s="55">
        <v>2</v>
      </c>
      <c r="C91" s="102">
        <v>2</v>
      </c>
      <c r="D91" s="103">
        <v>3</v>
      </c>
    </row>
    <row r="92" spans="1:4" ht="12" customHeight="1" thickBot="1">
      <c r="A92" s="104" t="s">
        <v>19</v>
      </c>
      <c r="B92" s="474"/>
      <c r="C92" s="105" t="s">
        <v>143</v>
      </c>
      <c r="D92" s="106">
        <f>SUM(D93:D97)</f>
        <v>558229199</v>
      </c>
    </row>
    <row r="93" spans="1:4" ht="12" customHeight="1">
      <c r="A93" s="107" t="s">
        <v>21</v>
      </c>
      <c r="B93" s="475" t="s">
        <v>398</v>
      </c>
      <c r="C93" s="108" t="s">
        <v>144</v>
      </c>
      <c r="D93" s="109">
        <v>34501000</v>
      </c>
    </row>
    <row r="94" spans="1:4" ht="12" customHeight="1">
      <c r="A94" s="81" t="s">
        <v>23</v>
      </c>
      <c r="B94" s="471" t="s">
        <v>399</v>
      </c>
      <c r="C94" s="18" t="s">
        <v>145</v>
      </c>
      <c r="D94" s="83">
        <v>7023000</v>
      </c>
    </row>
    <row r="95" spans="1:4" ht="12" customHeight="1">
      <c r="A95" s="81" t="s">
        <v>25</v>
      </c>
      <c r="B95" s="471" t="s">
        <v>400</v>
      </c>
      <c r="C95" s="18" t="s">
        <v>146</v>
      </c>
      <c r="D95" s="87">
        <v>350040000</v>
      </c>
    </row>
    <row r="96" spans="1:4" ht="12" customHeight="1">
      <c r="A96" s="81" t="s">
        <v>27</v>
      </c>
      <c r="B96" s="471" t="s">
        <v>401</v>
      </c>
      <c r="C96" s="110" t="s">
        <v>147</v>
      </c>
      <c r="D96" s="87">
        <v>14759000</v>
      </c>
    </row>
    <row r="97" spans="1:4" ht="12" customHeight="1" thickBot="1">
      <c r="A97" s="81" t="s">
        <v>148</v>
      </c>
      <c r="B97" s="478" t="s">
        <v>402</v>
      </c>
      <c r="C97" s="111" t="s">
        <v>149</v>
      </c>
      <c r="D97" s="87">
        <v>151906199</v>
      </c>
    </row>
    <row r="98" spans="1:4" ht="12" customHeight="1" thickBot="1">
      <c r="A98" s="75" t="s">
        <v>32</v>
      </c>
      <c r="B98" s="469" t="s">
        <v>406</v>
      </c>
      <c r="C98" s="23" t="s">
        <v>1055</v>
      </c>
      <c r="D98" s="56">
        <f>+D99+D101+D100</f>
        <v>297125715</v>
      </c>
    </row>
    <row r="99" spans="1:4" ht="12" customHeight="1">
      <c r="A99" s="78" t="s">
        <v>502</v>
      </c>
      <c r="B99" s="470" t="s">
        <v>406</v>
      </c>
      <c r="C99" s="21" t="s">
        <v>155</v>
      </c>
      <c r="D99" s="80"/>
    </row>
    <row r="100" spans="1:4" ht="12" customHeight="1">
      <c r="A100" s="78" t="s">
        <v>503</v>
      </c>
      <c r="B100" s="476" t="s">
        <v>406</v>
      </c>
      <c r="C100" s="512" t="s">
        <v>720</v>
      </c>
      <c r="D100" s="461">
        <v>289125715</v>
      </c>
    </row>
    <row r="101" spans="1:4" ht="12" customHeight="1" thickBot="1">
      <c r="A101" s="78" t="s">
        <v>504</v>
      </c>
      <c r="B101" s="472" t="s">
        <v>406</v>
      </c>
      <c r="C101" s="114" t="s">
        <v>719</v>
      </c>
      <c r="D101" s="87">
        <v>8000000</v>
      </c>
    </row>
    <row r="102" spans="1:4" ht="12" customHeight="1" thickBot="1">
      <c r="A102" s="75" t="s">
        <v>44</v>
      </c>
      <c r="B102" s="469"/>
      <c r="C102" s="113" t="s">
        <v>1058</v>
      </c>
      <c r="D102" s="56">
        <f>+D103+D105+D107</f>
        <v>3021886000</v>
      </c>
    </row>
    <row r="103" spans="1:4" ht="12" customHeight="1">
      <c r="A103" s="78" t="s">
        <v>1012</v>
      </c>
      <c r="B103" s="470" t="s">
        <v>403</v>
      </c>
      <c r="C103" s="18" t="s">
        <v>150</v>
      </c>
      <c r="D103" s="80">
        <v>2020677000</v>
      </c>
    </row>
    <row r="104" spans="1:4" ht="12" customHeight="1">
      <c r="A104" s="78" t="s">
        <v>1013</v>
      </c>
      <c r="B104" s="479" t="s">
        <v>403</v>
      </c>
      <c r="C104" s="114" t="s">
        <v>151</v>
      </c>
      <c r="D104" s="80">
        <v>1993262000</v>
      </c>
    </row>
    <row r="105" spans="1:4" ht="12" customHeight="1">
      <c r="A105" s="78" t="s">
        <v>1014</v>
      </c>
      <c r="B105" s="479" t="s">
        <v>404</v>
      </c>
      <c r="C105" s="114" t="s">
        <v>152</v>
      </c>
      <c r="D105" s="83">
        <v>997209000</v>
      </c>
    </row>
    <row r="106" spans="1:4" ht="12" customHeight="1">
      <c r="A106" s="78" t="s">
        <v>1056</v>
      </c>
      <c r="B106" s="479" t="s">
        <v>404</v>
      </c>
      <c r="C106" s="114" t="s">
        <v>153</v>
      </c>
      <c r="D106" s="59">
        <v>719852000</v>
      </c>
    </row>
    <row r="107" spans="1:4" ht="12" customHeight="1" thickBot="1">
      <c r="A107" s="78" t="s">
        <v>1057</v>
      </c>
      <c r="B107" s="476" t="s">
        <v>405</v>
      </c>
      <c r="C107" s="115" t="s">
        <v>154</v>
      </c>
      <c r="D107" s="59">
        <v>4000000</v>
      </c>
    </row>
    <row r="108" spans="1:4" ht="12" customHeight="1" thickBot="1">
      <c r="A108" s="75" t="s">
        <v>156</v>
      </c>
      <c r="B108" s="469"/>
      <c r="C108" s="23" t="s">
        <v>157</v>
      </c>
      <c r="D108" s="56">
        <f>+D92+D102+D98</f>
        <v>3877240914</v>
      </c>
    </row>
    <row r="109" spans="1:4" ht="12" customHeight="1" thickBot="1">
      <c r="A109" s="75" t="s">
        <v>58</v>
      </c>
      <c r="B109" s="469"/>
      <c r="C109" s="23" t="s">
        <v>158</v>
      </c>
      <c r="D109" s="56">
        <f>+D110+D111+D112</f>
        <v>10645000</v>
      </c>
    </row>
    <row r="110" spans="1:4" ht="12" customHeight="1">
      <c r="A110" s="78" t="s">
        <v>60</v>
      </c>
      <c r="B110" s="470" t="s">
        <v>407</v>
      </c>
      <c r="C110" s="21" t="s">
        <v>159</v>
      </c>
      <c r="D110" s="59">
        <v>10645000</v>
      </c>
    </row>
    <row r="111" spans="1:4" ht="12" customHeight="1">
      <c r="A111" s="78" t="s">
        <v>62</v>
      </c>
      <c r="B111" s="470" t="s">
        <v>408</v>
      </c>
      <c r="C111" s="21" t="s">
        <v>160</v>
      </c>
      <c r="D111" s="59"/>
    </row>
    <row r="112" spans="1:4" ht="12" customHeight="1" thickBot="1">
      <c r="A112" s="112" t="s">
        <v>64</v>
      </c>
      <c r="B112" s="476" t="s">
        <v>409</v>
      </c>
      <c r="C112" s="62" t="s">
        <v>161</v>
      </c>
      <c r="D112" s="59"/>
    </row>
    <row r="113" spans="1:4" ht="12" customHeight="1" thickBot="1">
      <c r="A113" s="75" t="s">
        <v>80</v>
      </c>
      <c r="B113" s="469" t="s">
        <v>410</v>
      </c>
      <c r="C113" s="23" t="s">
        <v>162</v>
      </c>
      <c r="D113" s="56">
        <f>+D114+D117+D118+D119</f>
        <v>0</v>
      </c>
    </row>
    <row r="114" spans="1:4" ht="12" customHeight="1">
      <c r="A114" s="78" t="s">
        <v>513</v>
      </c>
      <c r="B114" s="470" t="s">
        <v>411</v>
      </c>
      <c r="C114" s="21" t="s">
        <v>1059</v>
      </c>
      <c r="D114" s="59"/>
    </row>
    <row r="115" spans="1:4" ht="12" customHeight="1">
      <c r="A115" s="78" t="s">
        <v>514</v>
      </c>
      <c r="B115" s="470"/>
      <c r="C115" s="21" t="s">
        <v>1060</v>
      </c>
      <c r="D115" s="59"/>
    </row>
    <row r="116" spans="1:4" ht="12" customHeight="1">
      <c r="A116" s="78" t="s">
        <v>515</v>
      </c>
      <c r="B116" s="470"/>
      <c r="C116" s="21" t="s">
        <v>1061</v>
      </c>
      <c r="D116" s="59"/>
    </row>
    <row r="117" spans="1:4" ht="12" customHeight="1">
      <c r="A117" s="78" t="s">
        <v>516</v>
      </c>
      <c r="B117" s="470" t="s">
        <v>412</v>
      </c>
      <c r="C117" s="21" t="s">
        <v>1062</v>
      </c>
      <c r="D117" s="59"/>
    </row>
    <row r="118" spans="1:4" ht="12" customHeight="1">
      <c r="A118" s="78" t="s">
        <v>721</v>
      </c>
      <c r="B118" s="470" t="s">
        <v>413</v>
      </c>
      <c r="C118" s="21" t="s">
        <v>1063</v>
      </c>
      <c r="D118" s="59"/>
    </row>
    <row r="119" spans="1:4" ht="12" customHeight="1" thickBot="1">
      <c r="A119" s="78" t="s">
        <v>1065</v>
      </c>
      <c r="B119" s="476" t="s">
        <v>414</v>
      </c>
      <c r="C119" s="62" t="s">
        <v>1064</v>
      </c>
      <c r="D119" s="59"/>
    </row>
    <row r="120" spans="1:4" ht="12" customHeight="1" thickBot="1">
      <c r="A120" s="75" t="s">
        <v>163</v>
      </c>
      <c r="B120" s="469"/>
      <c r="C120" s="23" t="s">
        <v>164</v>
      </c>
      <c r="D120" s="63">
        <f>SUM(D121:D125)</f>
        <v>0</v>
      </c>
    </row>
    <row r="121" spans="1:4" ht="12" customHeight="1">
      <c r="A121" s="78" t="s">
        <v>94</v>
      </c>
      <c r="B121" s="470" t="s">
        <v>415</v>
      </c>
      <c r="C121" s="21" t="s">
        <v>165</v>
      </c>
      <c r="D121" s="59"/>
    </row>
    <row r="122" spans="1:4" ht="12" customHeight="1">
      <c r="A122" s="78" t="s">
        <v>95</v>
      </c>
      <c r="B122" s="470" t="s">
        <v>416</v>
      </c>
      <c r="C122" s="21" t="s">
        <v>166</v>
      </c>
      <c r="D122" s="59"/>
    </row>
    <row r="123" spans="1:4" ht="12" customHeight="1">
      <c r="A123" s="78" t="s">
        <v>96</v>
      </c>
      <c r="B123" s="470" t="s">
        <v>417</v>
      </c>
      <c r="C123" s="21" t="s">
        <v>1066</v>
      </c>
      <c r="D123" s="59"/>
    </row>
    <row r="124" spans="1:4" ht="12" customHeight="1">
      <c r="A124" s="78" t="s">
        <v>97</v>
      </c>
      <c r="B124" s="470" t="s">
        <v>418</v>
      </c>
      <c r="C124" s="21" t="s">
        <v>247</v>
      </c>
      <c r="D124" s="59"/>
    </row>
    <row r="125" spans="1:4" ht="12" customHeight="1" thickBot="1">
      <c r="A125" s="112"/>
      <c r="B125" s="476" t="s">
        <v>1082</v>
      </c>
      <c r="C125" s="62" t="s">
        <v>1081</v>
      </c>
      <c r="D125" s="481"/>
    </row>
    <row r="126" spans="1:4" ht="12" customHeight="1" thickBot="1">
      <c r="A126" s="75" t="s">
        <v>98</v>
      </c>
      <c r="B126" s="469" t="s">
        <v>419</v>
      </c>
      <c r="C126" s="23" t="s">
        <v>167</v>
      </c>
      <c r="D126" s="117">
        <f>+D127+D128+D130+D131</f>
        <v>0</v>
      </c>
    </row>
    <row r="127" spans="1:4" ht="12" customHeight="1">
      <c r="A127" s="78" t="s">
        <v>701</v>
      </c>
      <c r="B127" s="470" t="s">
        <v>420</v>
      </c>
      <c r="C127" s="21" t="s">
        <v>1067</v>
      </c>
      <c r="D127" s="59"/>
    </row>
    <row r="128" spans="1:4" ht="12" customHeight="1">
      <c r="A128" s="78" t="s">
        <v>702</v>
      </c>
      <c r="B128" s="470" t="s">
        <v>421</v>
      </c>
      <c r="C128" s="21" t="s">
        <v>1068</v>
      </c>
      <c r="D128" s="59"/>
    </row>
    <row r="129" spans="1:9" ht="12" customHeight="1">
      <c r="A129" s="78" t="s">
        <v>703</v>
      </c>
      <c r="B129" s="470" t="s">
        <v>422</v>
      </c>
      <c r="C129" s="21" t="s">
        <v>1069</v>
      </c>
      <c r="D129" s="59"/>
    </row>
    <row r="130" spans="1:9" ht="12" customHeight="1">
      <c r="A130" s="78" t="s">
        <v>704</v>
      </c>
      <c r="B130" s="470" t="s">
        <v>423</v>
      </c>
      <c r="C130" s="21" t="s">
        <v>1070</v>
      </c>
      <c r="D130" s="59"/>
    </row>
    <row r="131" spans="1:9" ht="12" customHeight="1" thickBot="1">
      <c r="A131" s="112" t="s">
        <v>705</v>
      </c>
      <c r="B131" s="470" t="s">
        <v>1083</v>
      </c>
      <c r="C131" s="62" t="s">
        <v>1071</v>
      </c>
      <c r="D131" s="116"/>
    </row>
    <row r="132" spans="1:9" ht="12" customHeight="1" thickBot="1">
      <c r="A132" s="827" t="s">
        <v>756</v>
      </c>
      <c r="B132" s="828" t="s">
        <v>1077</v>
      </c>
      <c r="C132" s="23" t="s">
        <v>1072</v>
      </c>
      <c r="D132" s="790"/>
    </row>
    <row r="133" spans="1:9" ht="12" customHeight="1" thickBot="1">
      <c r="A133" s="827" t="s">
        <v>759</v>
      </c>
      <c r="B133" s="828" t="s">
        <v>1078</v>
      </c>
      <c r="C133" s="23" t="s">
        <v>1073</v>
      </c>
      <c r="D133" s="790"/>
    </row>
    <row r="134" spans="1:9" ht="15" customHeight="1" thickBot="1">
      <c r="A134" s="75" t="s">
        <v>188</v>
      </c>
      <c r="B134" s="469" t="s">
        <v>1079</v>
      </c>
      <c r="C134" s="23" t="s">
        <v>1075</v>
      </c>
      <c r="D134" s="118">
        <f>+D109+D113+D120+D126</f>
        <v>10645000</v>
      </c>
      <c r="F134" s="119"/>
      <c r="G134" s="120"/>
      <c r="H134" s="120"/>
      <c r="I134" s="120"/>
    </row>
    <row r="135" spans="1:9" s="77" customFormat="1" ht="12.95" customHeight="1" thickBot="1">
      <c r="A135" s="121" t="s">
        <v>189</v>
      </c>
      <c r="B135" s="477"/>
      <c r="C135" s="122" t="s">
        <v>1074</v>
      </c>
      <c r="D135" s="118">
        <f>+D108+D134</f>
        <v>3887885914</v>
      </c>
    </row>
    <row r="136" spans="1:9" ht="7.5" customHeight="1"/>
    <row r="137" spans="1:9">
      <c r="A137" s="891" t="s">
        <v>171</v>
      </c>
      <c r="B137" s="891"/>
      <c r="C137" s="891"/>
      <c r="D137" s="891"/>
    </row>
    <row r="138" spans="1:9" ht="15" customHeight="1" thickBot="1">
      <c r="A138" s="888" t="s">
        <v>172</v>
      </c>
      <c r="B138" s="888"/>
      <c r="C138" s="888"/>
      <c r="D138" s="67" t="s">
        <v>1080</v>
      </c>
    </row>
    <row r="139" spans="1:9" ht="13.5" customHeight="1" thickBot="1">
      <c r="A139" s="75">
        <v>1</v>
      </c>
      <c r="B139" s="469"/>
      <c r="C139" s="113" t="s">
        <v>173</v>
      </c>
      <c r="D139" s="56">
        <f>+D61-D108</f>
        <v>-1460370812</v>
      </c>
    </row>
    <row r="140" spans="1:9" ht="27.75" customHeight="1" thickBot="1">
      <c r="A140" s="75" t="s">
        <v>32</v>
      </c>
      <c r="B140" s="469"/>
      <c r="C140" s="113" t="s">
        <v>174</v>
      </c>
      <c r="D140" s="56">
        <f>+D85-D134</f>
        <v>1460370811.9999998</v>
      </c>
    </row>
    <row r="142" spans="1:9">
      <c r="D142" s="468">
        <f>D135-D86</f>
        <v>0</v>
      </c>
    </row>
  </sheetData>
  <mergeCells count="6">
    <mergeCell ref="A138:C138"/>
    <mergeCell ref="A1:D1"/>
    <mergeCell ref="A2:C2"/>
    <mergeCell ref="A88:D88"/>
    <mergeCell ref="A89:C89"/>
    <mergeCell ref="A137:D137"/>
  </mergeCells>
  <phoneticPr fontId="36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9" fitToHeight="2" orientation="portrait" r:id="rId1"/>
  <headerFooter alignWithMargins="0">
    <oddHeader xml:space="preserve">&amp;C&amp;"Times New Roman CE,Félkövér"&amp;12BONYHÁD VÁROS ÖNKORMÁNYZATA
2018. ÉVI KÖLTSÉGVETÉS ÖNKÉNT VÁLLALT FELADATAINAK ÖSSZEVONT MÉRLEGE&amp;R&amp;"Times New Roman CE,Félkövér dőlt" 1.3. melléklet </oddHeader>
  </headerFooter>
  <rowBreaks count="2" manualBreakCount="2">
    <brk id="65" max="3" man="1"/>
    <brk id="87" max="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I142"/>
  <sheetViews>
    <sheetView view="pageBreakPreview" zoomScale="130" zoomScaleNormal="120" zoomScaleSheetLayoutView="130" workbookViewId="0">
      <selection activeCell="D57" sqref="D57"/>
    </sheetView>
  </sheetViews>
  <sheetFormatPr defaultColWidth="9.140625" defaultRowHeight="15.75"/>
  <cols>
    <col min="1" max="2" width="8.140625" style="123" customWidth="1"/>
    <col min="3" max="3" width="65.85546875" style="123" customWidth="1"/>
    <col min="4" max="4" width="16.5703125" style="124" customWidth="1"/>
    <col min="5" max="16384" width="9.140625" style="66"/>
  </cols>
  <sheetData>
    <row r="1" spans="1:4" ht="15.95" customHeight="1">
      <c r="A1" s="889" t="s">
        <v>14</v>
      </c>
      <c r="B1" s="889"/>
      <c r="C1" s="889"/>
      <c r="D1" s="889"/>
    </row>
    <row r="2" spans="1:4" ht="15.95" customHeight="1" thickBot="1">
      <c r="A2" s="888" t="s">
        <v>15</v>
      </c>
      <c r="B2" s="888"/>
      <c r="C2" s="888"/>
      <c r="D2" s="67" t="s">
        <v>1080</v>
      </c>
    </row>
    <row r="3" spans="1:4" ht="38.1" customHeight="1" thickBot="1">
      <c r="A3" s="68" t="s">
        <v>16</v>
      </c>
      <c r="B3" s="187" t="s">
        <v>397</v>
      </c>
      <c r="C3" s="69" t="s">
        <v>17</v>
      </c>
      <c r="D3" s="70" t="s">
        <v>1255</v>
      </c>
    </row>
    <row r="4" spans="1:4" s="74" customFormat="1" ht="12" customHeight="1" thickBot="1">
      <c r="A4" s="71">
        <v>1</v>
      </c>
      <c r="B4" s="71">
        <v>2</v>
      </c>
      <c r="C4" s="72">
        <v>2</v>
      </c>
      <c r="D4" s="73">
        <v>3</v>
      </c>
    </row>
    <row r="5" spans="1:4" s="77" customFormat="1" ht="12" customHeight="1" thickBot="1">
      <c r="A5" s="75" t="s">
        <v>19</v>
      </c>
      <c r="B5" s="469" t="s">
        <v>424</v>
      </c>
      <c r="C5" s="76" t="s">
        <v>20</v>
      </c>
      <c r="D5" s="56">
        <f>+D6+D7+D8+D9+D10+D11</f>
        <v>0</v>
      </c>
    </row>
    <row r="6" spans="1:4" s="77" customFormat="1" ht="12" customHeight="1">
      <c r="A6" s="78" t="s">
        <v>21</v>
      </c>
      <c r="B6" s="470" t="s">
        <v>425</v>
      </c>
      <c r="C6" s="79" t="s">
        <v>22</v>
      </c>
      <c r="D6" s="80"/>
    </row>
    <row r="7" spans="1:4" s="77" customFormat="1" ht="12" customHeight="1">
      <c r="A7" s="81" t="s">
        <v>23</v>
      </c>
      <c r="B7" s="471" t="s">
        <v>426</v>
      </c>
      <c r="C7" s="82" t="s">
        <v>24</v>
      </c>
      <c r="D7" s="83"/>
    </row>
    <row r="8" spans="1:4" s="77" customFormat="1" ht="12" customHeight="1">
      <c r="A8" s="81" t="s">
        <v>25</v>
      </c>
      <c r="B8" s="471" t="s">
        <v>427</v>
      </c>
      <c r="C8" s="82" t="s">
        <v>674</v>
      </c>
      <c r="D8" s="83"/>
    </row>
    <row r="9" spans="1:4" s="77" customFormat="1" ht="12" customHeight="1">
      <c r="A9" s="81" t="s">
        <v>27</v>
      </c>
      <c r="B9" s="471" t="s">
        <v>428</v>
      </c>
      <c r="C9" s="82" t="s">
        <v>28</v>
      </c>
      <c r="D9" s="83"/>
    </row>
    <row r="10" spans="1:4" s="77" customFormat="1" ht="12" customHeight="1">
      <c r="A10" s="81" t="s">
        <v>29</v>
      </c>
      <c r="B10" s="471" t="s">
        <v>429</v>
      </c>
      <c r="C10" s="82" t="s">
        <v>675</v>
      </c>
      <c r="D10" s="83"/>
    </row>
    <row r="11" spans="1:4" s="77" customFormat="1" ht="12" customHeight="1" thickBot="1">
      <c r="A11" s="84" t="s">
        <v>31</v>
      </c>
      <c r="B11" s="472" t="s">
        <v>430</v>
      </c>
      <c r="C11" s="85" t="s">
        <v>676</v>
      </c>
      <c r="D11" s="83"/>
    </row>
    <row r="12" spans="1:4" s="77" customFormat="1" ht="12" customHeight="1" thickBot="1">
      <c r="A12" s="75" t="s">
        <v>32</v>
      </c>
      <c r="B12" s="469"/>
      <c r="C12" s="86" t="s">
        <v>33</v>
      </c>
      <c r="D12" s="56">
        <f>+D13+D14+D15+D16+D17</f>
        <v>0</v>
      </c>
    </row>
    <row r="13" spans="1:4" s="77" customFormat="1" ht="12" customHeight="1">
      <c r="A13" s="78" t="s">
        <v>34</v>
      </c>
      <c r="B13" s="470" t="s">
        <v>431</v>
      </c>
      <c r="C13" s="79" t="s">
        <v>35</v>
      </c>
      <c r="D13" s="80"/>
    </row>
    <row r="14" spans="1:4" s="77" customFormat="1" ht="12" customHeight="1">
      <c r="A14" s="81" t="s">
        <v>36</v>
      </c>
      <c r="B14" s="471" t="s">
        <v>432</v>
      </c>
      <c r="C14" s="82" t="s">
        <v>37</v>
      </c>
      <c r="D14" s="83"/>
    </row>
    <row r="15" spans="1:4" s="77" customFormat="1" ht="12" customHeight="1">
      <c r="A15" s="81" t="s">
        <v>38</v>
      </c>
      <c r="B15" s="471" t="s">
        <v>433</v>
      </c>
      <c r="C15" s="82" t="s">
        <v>39</v>
      </c>
      <c r="D15" s="83"/>
    </row>
    <row r="16" spans="1:4" s="77" customFormat="1" ht="12" customHeight="1">
      <c r="A16" s="81" t="s">
        <v>40</v>
      </c>
      <c r="B16" s="471" t="s">
        <v>434</v>
      </c>
      <c r="C16" s="82" t="s">
        <v>41</v>
      </c>
      <c r="D16" s="83"/>
    </row>
    <row r="17" spans="1:4" s="77" customFormat="1" ht="12" customHeight="1" thickBot="1">
      <c r="A17" s="81" t="s">
        <v>42</v>
      </c>
      <c r="B17" s="471" t="s">
        <v>435</v>
      </c>
      <c r="C17" s="82" t="s">
        <v>43</v>
      </c>
      <c r="D17" s="83"/>
    </row>
    <row r="18" spans="1:4" s="77" customFormat="1" ht="12" customHeight="1" thickBot="1">
      <c r="A18" s="75" t="s">
        <v>44</v>
      </c>
      <c r="B18" s="469" t="s">
        <v>436</v>
      </c>
      <c r="C18" s="76" t="s">
        <v>45</v>
      </c>
      <c r="D18" s="56">
        <f>+D19+D20+D21+D22+D23</f>
        <v>0</v>
      </c>
    </row>
    <row r="19" spans="1:4" s="77" customFormat="1" ht="12" customHeight="1">
      <c r="A19" s="78" t="s">
        <v>46</v>
      </c>
      <c r="B19" s="470" t="s">
        <v>437</v>
      </c>
      <c r="C19" s="79" t="s">
        <v>47</v>
      </c>
      <c r="D19" s="80"/>
    </row>
    <row r="20" spans="1:4" s="77" customFormat="1" ht="12" customHeight="1">
      <c r="A20" s="81" t="s">
        <v>48</v>
      </c>
      <c r="B20" s="471" t="s">
        <v>438</v>
      </c>
      <c r="C20" s="82" t="s">
        <v>49</v>
      </c>
      <c r="D20" s="83"/>
    </row>
    <row r="21" spans="1:4" s="77" customFormat="1" ht="12" customHeight="1">
      <c r="A21" s="81" t="s">
        <v>50</v>
      </c>
      <c r="B21" s="471" t="s">
        <v>439</v>
      </c>
      <c r="C21" s="82" t="s">
        <v>51</v>
      </c>
      <c r="D21" s="83"/>
    </row>
    <row r="22" spans="1:4" s="77" customFormat="1" ht="12" customHeight="1">
      <c r="A22" s="81" t="s">
        <v>52</v>
      </c>
      <c r="B22" s="471" t="s">
        <v>440</v>
      </c>
      <c r="C22" s="82" t="s">
        <v>53</v>
      </c>
      <c r="D22" s="83"/>
    </row>
    <row r="23" spans="1:4" s="77" customFormat="1" ht="12" customHeight="1" thickBot="1">
      <c r="A23" s="81" t="s">
        <v>54</v>
      </c>
      <c r="B23" s="471" t="s">
        <v>441</v>
      </c>
      <c r="C23" s="82" t="s">
        <v>55</v>
      </c>
      <c r="D23" s="83"/>
    </row>
    <row r="24" spans="1:4" s="77" customFormat="1" ht="12" customHeight="1" thickBot="1">
      <c r="A24" s="75" t="s">
        <v>56</v>
      </c>
      <c r="B24" s="469" t="s">
        <v>442</v>
      </c>
      <c r="C24" s="76" t="s">
        <v>57</v>
      </c>
      <c r="D24" s="63">
        <f>SUM(D25:D31)</f>
        <v>72582000</v>
      </c>
    </row>
    <row r="25" spans="1:4" s="77" customFormat="1" ht="12" customHeight="1">
      <c r="A25" s="78" t="s">
        <v>507</v>
      </c>
      <c r="B25" s="470" t="s">
        <v>443</v>
      </c>
      <c r="C25" s="79" t="s">
        <v>680</v>
      </c>
      <c r="D25" s="88"/>
    </row>
    <row r="26" spans="1:4" s="77" customFormat="1" ht="12" customHeight="1">
      <c r="A26" s="78" t="s">
        <v>508</v>
      </c>
      <c r="B26" s="470" t="s">
        <v>728</v>
      </c>
      <c r="C26" s="79" t="s">
        <v>727</v>
      </c>
      <c r="D26" s="88"/>
    </row>
    <row r="27" spans="1:4" s="77" customFormat="1" ht="12" customHeight="1">
      <c r="A27" s="78" t="s">
        <v>509</v>
      </c>
      <c r="B27" s="471" t="s">
        <v>677</v>
      </c>
      <c r="C27" s="82" t="s">
        <v>681</v>
      </c>
      <c r="D27" s="88">
        <v>72582000</v>
      </c>
    </row>
    <row r="28" spans="1:4" s="77" customFormat="1" ht="12" customHeight="1">
      <c r="A28" s="78" t="s">
        <v>510</v>
      </c>
      <c r="B28" s="471" t="s">
        <v>678</v>
      </c>
      <c r="C28" s="82" t="s">
        <v>682</v>
      </c>
      <c r="D28" s="83"/>
    </row>
    <row r="29" spans="1:4" s="77" customFormat="1" ht="12" customHeight="1">
      <c r="A29" s="78" t="s">
        <v>511</v>
      </c>
      <c r="B29" s="471" t="s">
        <v>444</v>
      </c>
      <c r="C29" s="82" t="s">
        <v>683</v>
      </c>
      <c r="D29" s="83"/>
    </row>
    <row r="30" spans="1:4" s="77" customFormat="1" ht="12" customHeight="1">
      <c r="A30" s="78" t="s">
        <v>512</v>
      </c>
      <c r="B30" s="472" t="s">
        <v>445</v>
      </c>
      <c r="C30" s="85" t="s">
        <v>684</v>
      </c>
      <c r="D30" s="83"/>
    </row>
    <row r="31" spans="1:4" s="77" customFormat="1" ht="12" customHeight="1" thickBot="1">
      <c r="A31" s="78" t="s">
        <v>729</v>
      </c>
      <c r="B31" s="472" t="s">
        <v>446</v>
      </c>
      <c r="C31" s="85" t="s">
        <v>679</v>
      </c>
      <c r="D31" s="87"/>
    </row>
    <row r="32" spans="1:4" s="77" customFormat="1" ht="12" customHeight="1" thickBot="1">
      <c r="A32" s="75" t="s">
        <v>58</v>
      </c>
      <c r="B32" s="469" t="s">
        <v>447</v>
      </c>
      <c r="C32" s="76" t="s">
        <v>59</v>
      </c>
      <c r="D32" s="56">
        <f>SUM(D33:D42)</f>
        <v>107000</v>
      </c>
    </row>
    <row r="33" spans="1:4" s="77" customFormat="1" ht="12" customHeight="1">
      <c r="A33" s="78" t="s">
        <v>60</v>
      </c>
      <c r="B33" s="470" t="s">
        <v>448</v>
      </c>
      <c r="C33" s="79" t="s">
        <v>61</v>
      </c>
      <c r="D33" s="80"/>
    </row>
    <row r="34" spans="1:4" s="77" customFormat="1" ht="12" customHeight="1">
      <c r="A34" s="81" t="s">
        <v>62</v>
      </c>
      <c r="B34" s="471" t="s">
        <v>449</v>
      </c>
      <c r="C34" s="82" t="s">
        <v>63</v>
      </c>
      <c r="D34" s="83">
        <v>84000</v>
      </c>
    </row>
    <row r="35" spans="1:4" s="77" customFormat="1" ht="12" customHeight="1">
      <c r="A35" s="81" t="s">
        <v>64</v>
      </c>
      <c r="B35" s="471" t="s">
        <v>450</v>
      </c>
      <c r="C35" s="82" t="s">
        <v>65</v>
      </c>
      <c r="D35" s="83"/>
    </row>
    <row r="36" spans="1:4" s="77" customFormat="1" ht="12" customHeight="1">
      <c r="A36" s="81" t="s">
        <v>66</v>
      </c>
      <c r="B36" s="471" t="s">
        <v>451</v>
      </c>
      <c r="C36" s="82" t="s">
        <v>67</v>
      </c>
      <c r="D36" s="83"/>
    </row>
    <row r="37" spans="1:4" s="77" customFormat="1" ht="12" customHeight="1">
      <c r="A37" s="81" t="s">
        <v>68</v>
      </c>
      <c r="B37" s="471" t="s">
        <v>452</v>
      </c>
      <c r="C37" s="82" t="s">
        <v>69</v>
      </c>
      <c r="D37" s="83"/>
    </row>
    <row r="38" spans="1:4" s="77" customFormat="1" ht="12" customHeight="1">
      <c r="A38" s="81" t="s">
        <v>70</v>
      </c>
      <c r="B38" s="471" t="s">
        <v>453</v>
      </c>
      <c r="C38" s="82" t="s">
        <v>71</v>
      </c>
      <c r="D38" s="83">
        <v>23000</v>
      </c>
    </row>
    <row r="39" spans="1:4" s="77" customFormat="1" ht="12" customHeight="1">
      <c r="A39" s="81" t="s">
        <v>72</v>
      </c>
      <c r="B39" s="471" t="s">
        <v>454</v>
      </c>
      <c r="C39" s="82" t="s">
        <v>73</v>
      </c>
      <c r="D39" s="83"/>
    </row>
    <row r="40" spans="1:4" s="77" customFormat="1" ht="12" customHeight="1">
      <c r="A40" s="81" t="s">
        <v>74</v>
      </c>
      <c r="B40" s="471" t="s">
        <v>455</v>
      </c>
      <c r="C40" s="82" t="s">
        <v>75</v>
      </c>
      <c r="D40" s="83"/>
    </row>
    <row r="41" spans="1:4" s="77" customFormat="1" ht="12" customHeight="1">
      <c r="A41" s="81" t="s">
        <v>76</v>
      </c>
      <c r="B41" s="471" t="s">
        <v>456</v>
      </c>
      <c r="C41" s="82" t="s">
        <v>77</v>
      </c>
      <c r="D41" s="89"/>
    </row>
    <row r="42" spans="1:4" s="77" customFormat="1" ht="12" customHeight="1" thickBot="1">
      <c r="A42" s="84" t="s">
        <v>78</v>
      </c>
      <c r="B42" s="471" t="s">
        <v>457</v>
      </c>
      <c r="C42" s="85" t="s">
        <v>79</v>
      </c>
      <c r="D42" s="90"/>
    </row>
    <row r="43" spans="1:4" s="77" customFormat="1" ht="12" customHeight="1" thickBot="1">
      <c r="A43" s="75" t="s">
        <v>80</v>
      </c>
      <c r="B43" s="469" t="s">
        <v>458</v>
      </c>
      <c r="C43" s="76" t="s">
        <v>81</v>
      </c>
      <c r="D43" s="56">
        <f>SUM(D44:D48)</f>
        <v>0</v>
      </c>
    </row>
    <row r="44" spans="1:4" s="77" customFormat="1" ht="12" customHeight="1">
      <c r="A44" s="78" t="s">
        <v>82</v>
      </c>
      <c r="B44" s="470" t="s">
        <v>459</v>
      </c>
      <c r="C44" s="79" t="s">
        <v>83</v>
      </c>
      <c r="D44" s="91"/>
    </row>
    <row r="45" spans="1:4" s="77" customFormat="1" ht="12" customHeight="1">
      <c r="A45" s="81" t="s">
        <v>84</v>
      </c>
      <c r="B45" s="471" t="s">
        <v>460</v>
      </c>
      <c r="C45" s="82" t="s">
        <v>85</v>
      </c>
      <c r="D45" s="89"/>
    </row>
    <row r="46" spans="1:4" s="77" customFormat="1" ht="12" customHeight="1">
      <c r="A46" s="81" t="s">
        <v>86</v>
      </c>
      <c r="B46" s="471" t="s">
        <v>461</v>
      </c>
      <c r="C46" s="82" t="s">
        <v>87</v>
      </c>
      <c r="D46" s="89"/>
    </row>
    <row r="47" spans="1:4" s="77" customFormat="1" ht="12" customHeight="1">
      <c r="A47" s="81" t="s">
        <v>88</v>
      </c>
      <c r="B47" s="471" t="s">
        <v>462</v>
      </c>
      <c r="C47" s="82" t="s">
        <v>89</v>
      </c>
      <c r="D47" s="89"/>
    </row>
    <row r="48" spans="1:4" s="77" customFormat="1" ht="12" customHeight="1" thickBot="1">
      <c r="A48" s="84" t="s">
        <v>90</v>
      </c>
      <c r="B48" s="471" t="s">
        <v>463</v>
      </c>
      <c r="C48" s="85" t="s">
        <v>91</v>
      </c>
      <c r="D48" s="90"/>
    </row>
    <row r="49" spans="1:4" s="77" customFormat="1" ht="12" customHeight="1" thickBot="1">
      <c r="A49" s="75" t="s">
        <v>92</v>
      </c>
      <c r="B49" s="469" t="s">
        <v>464</v>
      </c>
      <c r="C49" s="76" t="s">
        <v>93</v>
      </c>
      <c r="D49" s="56">
        <f>SUM(D50:D50)</f>
        <v>0</v>
      </c>
    </row>
    <row r="50" spans="1:4" s="77" customFormat="1" ht="12" customHeight="1">
      <c r="A50" s="78" t="s">
        <v>689</v>
      </c>
      <c r="B50" s="470" t="s">
        <v>465</v>
      </c>
      <c r="C50" s="79" t="s">
        <v>686</v>
      </c>
      <c r="D50" s="80"/>
    </row>
    <row r="51" spans="1:4" s="77" customFormat="1" ht="12" customHeight="1">
      <c r="A51" s="78" t="s">
        <v>690</v>
      </c>
      <c r="B51" s="471" t="s">
        <v>466</v>
      </c>
      <c r="C51" s="82" t="s">
        <v>687</v>
      </c>
      <c r="D51" s="80"/>
    </row>
    <row r="52" spans="1:4" s="77" customFormat="1" ht="13.5" customHeight="1">
      <c r="A52" s="78" t="s">
        <v>691</v>
      </c>
      <c r="B52" s="471" t="s">
        <v>467</v>
      </c>
      <c r="C52" s="82" t="s">
        <v>717</v>
      </c>
      <c r="D52" s="80"/>
    </row>
    <row r="53" spans="1:4" s="77" customFormat="1" ht="12" customHeight="1">
      <c r="A53" s="84" t="s">
        <v>692</v>
      </c>
      <c r="B53" s="472" t="s">
        <v>688</v>
      </c>
      <c r="C53" s="85" t="s">
        <v>694</v>
      </c>
      <c r="D53" s="87"/>
    </row>
    <row r="54" spans="1:4" s="77" customFormat="1" ht="12" customHeight="1" thickBot="1">
      <c r="A54" s="84" t="s">
        <v>693</v>
      </c>
      <c r="B54" s="472" t="s">
        <v>685</v>
      </c>
      <c r="C54" s="85" t="s">
        <v>695</v>
      </c>
      <c r="D54" s="87"/>
    </row>
    <row r="55" spans="1:4" s="77" customFormat="1" ht="12" customHeight="1" thickBot="1">
      <c r="A55" s="75" t="s">
        <v>98</v>
      </c>
      <c r="B55" s="469" t="s">
        <v>468</v>
      </c>
      <c r="C55" s="86" t="s">
        <v>99</v>
      </c>
      <c r="D55" s="56">
        <f>SUM(D56:D56)</f>
        <v>0</v>
      </c>
    </row>
    <row r="56" spans="1:4" s="77" customFormat="1" ht="12" customHeight="1">
      <c r="A56" s="78" t="s">
        <v>701</v>
      </c>
      <c r="B56" s="470" t="s">
        <v>469</v>
      </c>
      <c r="C56" s="79" t="s">
        <v>696</v>
      </c>
      <c r="D56" s="89"/>
    </row>
    <row r="57" spans="1:4" s="77" customFormat="1" ht="12" customHeight="1">
      <c r="A57" s="78" t="s">
        <v>702</v>
      </c>
      <c r="B57" s="470" t="s">
        <v>470</v>
      </c>
      <c r="C57" s="82" t="s">
        <v>697</v>
      </c>
      <c r="D57" s="89"/>
    </row>
    <row r="58" spans="1:4" s="77" customFormat="1" ht="11.25" customHeight="1">
      <c r="A58" s="78" t="s">
        <v>703</v>
      </c>
      <c r="B58" s="470" t="s">
        <v>471</v>
      </c>
      <c r="C58" s="82" t="s">
        <v>718</v>
      </c>
      <c r="D58" s="89"/>
    </row>
    <row r="59" spans="1:4" s="77" customFormat="1" ht="12" customHeight="1">
      <c r="A59" s="78" t="s">
        <v>702</v>
      </c>
      <c r="B59" s="476" t="s">
        <v>699</v>
      </c>
      <c r="C59" s="85" t="s">
        <v>698</v>
      </c>
      <c r="D59" s="89"/>
    </row>
    <row r="60" spans="1:4" s="77" customFormat="1" ht="12" customHeight="1" thickBot="1">
      <c r="A60" s="78" t="s">
        <v>703</v>
      </c>
      <c r="B60" s="472" t="s">
        <v>706</v>
      </c>
      <c r="C60" s="85" t="s">
        <v>700</v>
      </c>
      <c r="D60" s="89"/>
    </row>
    <row r="61" spans="1:4" s="77" customFormat="1" ht="12" customHeight="1" thickBot="1">
      <c r="A61" s="75" t="s">
        <v>100</v>
      </c>
      <c r="B61" s="469"/>
      <c r="C61" s="76" t="s">
        <v>101</v>
      </c>
      <c r="D61" s="63">
        <f>+D5+D12+D18+D24+D32+D43+D49+D55</f>
        <v>72689000</v>
      </c>
    </row>
    <row r="62" spans="1:4" s="77" customFormat="1" ht="12" customHeight="1" thickBot="1">
      <c r="A62" s="92" t="s">
        <v>102</v>
      </c>
      <c r="B62" s="469" t="s">
        <v>473</v>
      </c>
      <c r="C62" s="86" t="s">
        <v>103</v>
      </c>
      <c r="D62" s="56">
        <f>SUM(D63:D65)</f>
        <v>0</v>
      </c>
    </row>
    <row r="63" spans="1:4" s="77" customFormat="1" ht="12" customHeight="1">
      <c r="A63" s="78" t="s">
        <v>104</v>
      </c>
      <c r="B63" s="470" t="s">
        <v>474</v>
      </c>
      <c r="C63" s="79" t="s">
        <v>105</v>
      </c>
      <c r="D63" s="89"/>
    </row>
    <row r="64" spans="1:4" s="77" customFormat="1" ht="12" customHeight="1">
      <c r="A64" s="81" t="s">
        <v>106</v>
      </c>
      <c r="B64" s="470" t="s">
        <v>475</v>
      </c>
      <c r="C64" s="82" t="s">
        <v>107</v>
      </c>
      <c r="D64" s="89"/>
    </row>
    <row r="65" spans="1:4" s="77" customFormat="1" ht="12" customHeight="1" thickBot="1">
      <c r="A65" s="84" t="s">
        <v>108</v>
      </c>
      <c r="B65" s="470" t="s">
        <v>476</v>
      </c>
      <c r="C65" s="93" t="s">
        <v>109</v>
      </c>
      <c r="D65" s="89"/>
    </row>
    <row r="66" spans="1:4" s="77" customFormat="1" ht="12" customHeight="1" thickBot="1">
      <c r="A66" s="92" t="s">
        <v>110</v>
      </c>
      <c r="B66" s="469" t="s">
        <v>477</v>
      </c>
      <c r="C66" s="86" t="s">
        <v>111</v>
      </c>
      <c r="D66" s="56">
        <f>SUM(D67:D70)</f>
        <v>0</v>
      </c>
    </row>
    <row r="67" spans="1:4" s="77" customFormat="1" ht="12" customHeight="1">
      <c r="A67" s="78" t="s">
        <v>112</v>
      </c>
      <c r="B67" s="470" t="s">
        <v>478</v>
      </c>
      <c r="C67" s="79" t="s">
        <v>113</v>
      </c>
      <c r="D67" s="89"/>
    </row>
    <row r="68" spans="1:4" s="77" customFormat="1" ht="12" customHeight="1">
      <c r="A68" s="81" t="s">
        <v>114</v>
      </c>
      <c r="B68" s="470" t="s">
        <v>479</v>
      </c>
      <c r="C68" s="82" t="s">
        <v>115</v>
      </c>
      <c r="D68" s="89"/>
    </row>
    <row r="69" spans="1:4" s="77" customFormat="1" ht="12" customHeight="1">
      <c r="A69" s="81" t="s">
        <v>116</v>
      </c>
      <c r="B69" s="470" t="s">
        <v>480</v>
      </c>
      <c r="C69" s="82" t="s">
        <v>117</v>
      </c>
      <c r="D69" s="89"/>
    </row>
    <row r="70" spans="1:4" s="77" customFormat="1" ht="12" customHeight="1" thickBot="1">
      <c r="A70" s="84" t="s">
        <v>118</v>
      </c>
      <c r="B70" s="470" t="s">
        <v>481</v>
      </c>
      <c r="C70" s="85" t="s">
        <v>119</v>
      </c>
      <c r="D70" s="89"/>
    </row>
    <row r="71" spans="1:4" s="77" customFormat="1" ht="12" customHeight="1" thickBot="1">
      <c r="A71" s="92" t="s">
        <v>120</v>
      </c>
      <c r="B71" s="469" t="s">
        <v>482</v>
      </c>
      <c r="C71" s="86" t="s">
        <v>121</v>
      </c>
      <c r="D71" s="56">
        <f>SUM(D72:D73)</f>
        <v>0</v>
      </c>
    </row>
    <row r="72" spans="1:4" s="77" customFormat="1" ht="12" customHeight="1">
      <c r="A72" s="78" t="s">
        <v>122</v>
      </c>
      <c r="B72" s="470" t="s">
        <v>483</v>
      </c>
      <c r="C72" s="79" t="s">
        <v>123</v>
      </c>
      <c r="D72" s="89"/>
    </row>
    <row r="73" spans="1:4" s="77" customFormat="1" ht="12" customHeight="1" thickBot="1">
      <c r="A73" s="84" t="s">
        <v>124</v>
      </c>
      <c r="B73" s="470" t="s">
        <v>484</v>
      </c>
      <c r="C73" s="85" t="s">
        <v>125</v>
      </c>
      <c r="D73" s="89"/>
    </row>
    <row r="74" spans="1:4" s="77" customFormat="1" ht="12" customHeight="1" thickBot="1">
      <c r="A74" s="92" t="s">
        <v>126</v>
      </c>
      <c r="B74" s="469"/>
      <c r="C74" s="86" t="s">
        <v>127</v>
      </c>
      <c r="D74" s="56">
        <f>SUM(D75:D77)</f>
        <v>0</v>
      </c>
    </row>
    <row r="75" spans="1:4" s="77" customFormat="1" ht="12" customHeight="1">
      <c r="A75" s="78" t="s">
        <v>708</v>
      </c>
      <c r="B75" s="470" t="s">
        <v>485</v>
      </c>
      <c r="C75" s="79" t="s">
        <v>128</v>
      </c>
      <c r="D75" s="89"/>
    </row>
    <row r="76" spans="1:4" s="77" customFormat="1" ht="12" customHeight="1">
      <c r="A76" s="81" t="s">
        <v>709</v>
      </c>
      <c r="B76" s="471" t="s">
        <v>486</v>
      </c>
      <c r="C76" s="82" t="s">
        <v>129</v>
      </c>
      <c r="D76" s="89"/>
    </row>
    <row r="77" spans="1:4" s="77" customFormat="1" ht="12" customHeight="1" thickBot="1">
      <c r="A77" s="84" t="s">
        <v>710</v>
      </c>
      <c r="B77" s="472" t="s">
        <v>707</v>
      </c>
      <c r="C77" s="85" t="s">
        <v>1050</v>
      </c>
      <c r="D77" s="89"/>
    </row>
    <row r="78" spans="1:4" s="77" customFormat="1" ht="12" customHeight="1" thickBot="1">
      <c r="A78" s="92" t="s">
        <v>130</v>
      </c>
      <c r="B78" s="469" t="s">
        <v>487</v>
      </c>
      <c r="C78" s="86" t="s">
        <v>131</v>
      </c>
      <c r="D78" s="56">
        <f>SUM(D79:D82)</f>
        <v>0</v>
      </c>
    </row>
    <row r="79" spans="1:4" s="77" customFormat="1" ht="12" customHeight="1">
      <c r="A79" s="94" t="s">
        <v>712</v>
      </c>
      <c r="B79" s="470" t="s">
        <v>488</v>
      </c>
      <c r="C79" s="79" t="s">
        <v>1051</v>
      </c>
      <c r="D79" s="89"/>
    </row>
    <row r="80" spans="1:4" s="77" customFormat="1" ht="12" customHeight="1">
      <c r="A80" s="95" t="s">
        <v>713</v>
      </c>
      <c r="B80" s="470" t="s">
        <v>489</v>
      </c>
      <c r="C80" s="82" t="s">
        <v>1052</v>
      </c>
      <c r="D80" s="89"/>
    </row>
    <row r="81" spans="1:4" s="77" customFormat="1" ht="12" customHeight="1">
      <c r="A81" s="95" t="s">
        <v>714</v>
      </c>
      <c r="B81" s="470" t="s">
        <v>490</v>
      </c>
      <c r="C81" s="82" t="s">
        <v>1053</v>
      </c>
      <c r="D81" s="89"/>
    </row>
    <row r="82" spans="1:4" s="77" customFormat="1" ht="12" customHeight="1" thickBot="1">
      <c r="A82" s="96" t="s">
        <v>715</v>
      </c>
      <c r="B82" s="470" t="s">
        <v>491</v>
      </c>
      <c r="C82" s="85" t="s">
        <v>1054</v>
      </c>
      <c r="D82" s="89"/>
    </row>
    <row r="83" spans="1:4" s="77" customFormat="1" ht="13.5" customHeight="1" thickBot="1">
      <c r="A83" s="92" t="s">
        <v>134</v>
      </c>
      <c r="B83" s="469" t="s">
        <v>492</v>
      </c>
      <c r="C83" s="86" t="s">
        <v>135</v>
      </c>
      <c r="D83" s="97"/>
    </row>
    <row r="84" spans="1:4" s="77" customFormat="1" ht="13.5" customHeight="1" thickBot="1">
      <c r="A84" s="829" t="s">
        <v>199</v>
      </c>
      <c r="B84" s="469"/>
      <c r="C84" s="86" t="s">
        <v>1076</v>
      </c>
      <c r="D84" s="97"/>
    </row>
    <row r="85" spans="1:4" s="77" customFormat="1" ht="15.75" customHeight="1" thickBot="1">
      <c r="A85" s="829" t="s">
        <v>202</v>
      </c>
      <c r="B85" s="469" t="s">
        <v>472</v>
      </c>
      <c r="C85" s="98" t="s">
        <v>137</v>
      </c>
      <c r="D85" s="63">
        <f>+D62+D66+D71+D74+D78+D83</f>
        <v>0</v>
      </c>
    </row>
    <row r="86" spans="1:4" s="77" customFormat="1" ht="16.5" customHeight="1" thickBot="1">
      <c r="A86" s="829" t="s">
        <v>205</v>
      </c>
      <c r="B86" s="473"/>
      <c r="C86" s="99" t="s">
        <v>139</v>
      </c>
      <c r="D86" s="63">
        <f>+D61+D85</f>
        <v>72689000</v>
      </c>
    </row>
    <row r="87" spans="1:4" s="77" customFormat="1">
      <c r="A87" s="125"/>
      <c r="B87" s="100"/>
      <c r="C87" s="126"/>
      <c r="D87" s="127"/>
    </row>
    <row r="88" spans="1:4" ht="16.5" customHeight="1">
      <c r="A88" s="889" t="s">
        <v>140</v>
      </c>
      <c r="B88" s="889"/>
      <c r="C88" s="889"/>
      <c r="D88" s="889"/>
    </row>
    <row r="89" spans="1:4" s="101" customFormat="1" ht="16.5" customHeight="1" thickBot="1">
      <c r="A89" s="890" t="s">
        <v>141</v>
      </c>
      <c r="B89" s="890"/>
      <c r="C89" s="890"/>
      <c r="D89" s="67" t="s">
        <v>1080</v>
      </c>
    </row>
    <row r="90" spans="1:4" ht="38.1" customHeight="1" thickBot="1">
      <c r="A90" s="68" t="s">
        <v>16</v>
      </c>
      <c r="B90" s="187" t="s">
        <v>397</v>
      </c>
      <c r="C90" s="69" t="s">
        <v>142</v>
      </c>
      <c r="D90" s="70" t="s">
        <v>1255</v>
      </c>
    </row>
    <row r="91" spans="1:4" s="74" customFormat="1" ht="12" customHeight="1" thickBot="1">
      <c r="A91" s="55">
        <v>1</v>
      </c>
      <c r="B91" s="55">
        <v>2</v>
      </c>
      <c r="C91" s="102">
        <v>2</v>
      </c>
      <c r="D91" s="103">
        <v>3</v>
      </c>
    </row>
    <row r="92" spans="1:4" ht="12" customHeight="1" thickBot="1">
      <c r="A92" s="104" t="s">
        <v>19</v>
      </c>
      <c r="B92" s="474"/>
      <c r="C92" s="105" t="s">
        <v>143</v>
      </c>
      <c r="D92" s="106">
        <f>SUM(D93:D97)</f>
        <v>72689000</v>
      </c>
    </row>
    <row r="93" spans="1:4" ht="12" customHeight="1">
      <c r="A93" s="107" t="s">
        <v>21</v>
      </c>
      <c r="B93" s="475" t="s">
        <v>398</v>
      </c>
      <c r="C93" s="108" t="s">
        <v>144</v>
      </c>
      <c r="D93" s="109">
        <v>59295000</v>
      </c>
    </row>
    <row r="94" spans="1:4" ht="12" customHeight="1">
      <c r="A94" s="81" t="s">
        <v>23</v>
      </c>
      <c r="B94" s="471" t="s">
        <v>399</v>
      </c>
      <c r="C94" s="18" t="s">
        <v>145</v>
      </c>
      <c r="D94" s="83">
        <v>12664000</v>
      </c>
    </row>
    <row r="95" spans="1:4" ht="12" customHeight="1">
      <c r="A95" s="81" t="s">
        <v>25</v>
      </c>
      <c r="B95" s="471" t="s">
        <v>400</v>
      </c>
      <c r="C95" s="18" t="s">
        <v>146</v>
      </c>
      <c r="D95" s="87">
        <v>730000</v>
      </c>
    </row>
    <row r="96" spans="1:4" ht="12" customHeight="1">
      <c r="A96" s="81" t="s">
        <v>27</v>
      </c>
      <c r="B96" s="471" t="s">
        <v>401</v>
      </c>
      <c r="C96" s="110" t="s">
        <v>147</v>
      </c>
      <c r="D96" s="87"/>
    </row>
    <row r="97" spans="1:4" ht="12" customHeight="1" thickBot="1">
      <c r="A97" s="81" t="s">
        <v>148</v>
      </c>
      <c r="B97" s="478" t="s">
        <v>402</v>
      </c>
      <c r="C97" s="111" t="s">
        <v>149</v>
      </c>
      <c r="D97" s="87"/>
    </row>
    <row r="98" spans="1:4" ht="12" customHeight="1" thickBot="1">
      <c r="A98" s="75" t="s">
        <v>32</v>
      </c>
      <c r="B98" s="469" t="s">
        <v>406</v>
      </c>
      <c r="C98" s="23" t="s">
        <v>1055</v>
      </c>
      <c r="D98" s="56">
        <f>+D99+D101+D100</f>
        <v>0</v>
      </c>
    </row>
    <row r="99" spans="1:4" ht="12" customHeight="1">
      <c r="A99" s="78" t="s">
        <v>502</v>
      </c>
      <c r="B99" s="470" t="s">
        <v>406</v>
      </c>
      <c r="C99" s="21" t="s">
        <v>155</v>
      </c>
      <c r="D99" s="80"/>
    </row>
    <row r="100" spans="1:4" ht="12" customHeight="1">
      <c r="A100" s="78" t="s">
        <v>503</v>
      </c>
      <c r="B100" s="476" t="s">
        <v>406</v>
      </c>
      <c r="C100" s="512" t="s">
        <v>720</v>
      </c>
      <c r="D100" s="461"/>
    </row>
    <row r="101" spans="1:4" ht="12" customHeight="1" thickBot="1">
      <c r="A101" s="78" t="s">
        <v>504</v>
      </c>
      <c r="B101" s="472" t="s">
        <v>406</v>
      </c>
      <c r="C101" s="114" t="s">
        <v>719</v>
      </c>
      <c r="D101" s="87"/>
    </row>
    <row r="102" spans="1:4" ht="12" customHeight="1" thickBot="1">
      <c r="A102" s="75" t="s">
        <v>44</v>
      </c>
      <c r="B102" s="469"/>
      <c r="C102" s="113" t="s">
        <v>1058</v>
      </c>
      <c r="D102" s="56">
        <f>+D103+D105+D107</f>
        <v>0</v>
      </c>
    </row>
    <row r="103" spans="1:4" ht="12" customHeight="1">
      <c r="A103" s="78" t="s">
        <v>1012</v>
      </c>
      <c r="B103" s="470" t="s">
        <v>403</v>
      </c>
      <c r="C103" s="18" t="s">
        <v>150</v>
      </c>
      <c r="D103" s="80"/>
    </row>
    <row r="104" spans="1:4" ht="12" customHeight="1">
      <c r="A104" s="78" t="s">
        <v>1013</v>
      </c>
      <c r="B104" s="479" t="s">
        <v>403</v>
      </c>
      <c r="C104" s="114" t="s">
        <v>151</v>
      </c>
      <c r="D104" s="80"/>
    </row>
    <row r="105" spans="1:4" ht="12" customHeight="1">
      <c r="A105" s="78" t="s">
        <v>1014</v>
      </c>
      <c r="B105" s="479" t="s">
        <v>404</v>
      </c>
      <c r="C105" s="114" t="s">
        <v>152</v>
      </c>
      <c r="D105" s="83"/>
    </row>
    <row r="106" spans="1:4" ht="12" customHeight="1">
      <c r="A106" s="78" t="s">
        <v>1056</v>
      </c>
      <c r="B106" s="479" t="s">
        <v>404</v>
      </c>
      <c r="C106" s="114" t="s">
        <v>153</v>
      </c>
      <c r="D106" s="59"/>
    </row>
    <row r="107" spans="1:4" ht="12" customHeight="1" thickBot="1">
      <c r="A107" s="78" t="s">
        <v>1057</v>
      </c>
      <c r="B107" s="476" t="s">
        <v>405</v>
      </c>
      <c r="C107" s="115" t="s">
        <v>154</v>
      </c>
      <c r="D107" s="59"/>
    </row>
    <row r="108" spans="1:4" ht="12" customHeight="1" thickBot="1">
      <c r="A108" s="75" t="s">
        <v>156</v>
      </c>
      <c r="B108" s="469"/>
      <c r="C108" s="23" t="s">
        <v>157</v>
      </c>
      <c r="D108" s="56">
        <f>+D92+D102+D98</f>
        <v>72689000</v>
      </c>
    </row>
    <row r="109" spans="1:4" ht="12" customHeight="1" thickBot="1">
      <c r="A109" s="75" t="s">
        <v>58</v>
      </c>
      <c r="B109" s="469"/>
      <c r="C109" s="23" t="s">
        <v>158</v>
      </c>
      <c r="D109" s="56">
        <f>+D110+D111+D112</f>
        <v>0</v>
      </c>
    </row>
    <row r="110" spans="1:4" ht="12" customHeight="1">
      <c r="A110" s="78" t="s">
        <v>60</v>
      </c>
      <c r="B110" s="470" t="s">
        <v>407</v>
      </c>
      <c r="C110" s="21" t="s">
        <v>159</v>
      </c>
      <c r="D110" s="59"/>
    </row>
    <row r="111" spans="1:4" ht="12" customHeight="1">
      <c r="A111" s="78" t="s">
        <v>62</v>
      </c>
      <c r="B111" s="470" t="s">
        <v>408</v>
      </c>
      <c r="C111" s="21" t="s">
        <v>160</v>
      </c>
      <c r="D111" s="59"/>
    </row>
    <row r="112" spans="1:4" ht="12" customHeight="1" thickBot="1">
      <c r="A112" s="112" t="s">
        <v>64</v>
      </c>
      <c r="B112" s="476" t="s">
        <v>409</v>
      </c>
      <c r="C112" s="62" t="s">
        <v>161</v>
      </c>
      <c r="D112" s="59"/>
    </row>
    <row r="113" spans="1:4" ht="12" customHeight="1" thickBot="1">
      <c r="A113" s="75" t="s">
        <v>80</v>
      </c>
      <c r="B113" s="469" t="s">
        <v>410</v>
      </c>
      <c r="C113" s="23" t="s">
        <v>162</v>
      </c>
      <c r="D113" s="56">
        <f>+D114+D117+D118+D119</f>
        <v>0</v>
      </c>
    </row>
    <row r="114" spans="1:4" ht="12" customHeight="1">
      <c r="A114" s="78" t="s">
        <v>513</v>
      </c>
      <c r="B114" s="470" t="s">
        <v>411</v>
      </c>
      <c r="C114" s="21" t="s">
        <v>1059</v>
      </c>
      <c r="D114" s="59"/>
    </row>
    <row r="115" spans="1:4" ht="12" customHeight="1">
      <c r="A115" s="78" t="s">
        <v>514</v>
      </c>
      <c r="B115" s="470"/>
      <c r="C115" s="21" t="s">
        <v>1060</v>
      </c>
      <c r="D115" s="59"/>
    </row>
    <row r="116" spans="1:4" ht="12" customHeight="1">
      <c r="A116" s="78" t="s">
        <v>515</v>
      </c>
      <c r="B116" s="470"/>
      <c r="C116" s="21" t="s">
        <v>1061</v>
      </c>
      <c r="D116" s="59"/>
    </row>
    <row r="117" spans="1:4" ht="12" customHeight="1">
      <c r="A117" s="78" t="s">
        <v>516</v>
      </c>
      <c r="B117" s="470" t="s">
        <v>412</v>
      </c>
      <c r="C117" s="21" t="s">
        <v>1062</v>
      </c>
      <c r="D117" s="59"/>
    </row>
    <row r="118" spans="1:4" ht="12" customHeight="1">
      <c r="A118" s="78" t="s">
        <v>721</v>
      </c>
      <c r="B118" s="470" t="s">
        <v>413</v>
      </c>
      <c r="C118" s="21" t="s">
        <v>1063</v>
      </c>
      <c r="D118" s="59"/>
    </row>
    <row r="119" spans="1:4" ht="12" customHeight="1" thickBot="1">
      <c r="A119" s="78" t="s">
        <v>1065</v>
      </c>
      <c r="B119" s="476" t="s">
        <v>414</v>
      </c>
      <c r="C119" s="62" t="s">
        <v>1064</v>
      </c>
      <c r="D119" s="59"/>
    </row>
    <row r="120" spans="1:4" ht="12" customHeight="1" thickBot="1">
      <c r="A120" s="75" t="s">
        <v>163</v>
      </c>
      <c r="B120" s="469"/>
      <c r="C120" s="23" t="s">
        <v>164</v>
      </c>
      <c r="D120" s="63">
        <f>SUM(D121:D125)</f>
        <v>0</v>
      </c>
    </row>
    <row r="121" spans="1:4" ht="12" customHeight="1">
      <c r="A121" s="78" t="s">
        <v>94</v>
      </c>
      <c r="B121" s="470" t="s">
        <v>415</v>
      </c>
      <c r="C121" s="21" t="s">
        <v>165</v>
      </c>
      <c r="D121" s="59"/>
    </row>
    <row r="122" spans="1:4" ht="12" customHeight="1">
      <c r="A122" s="78" t="s">
        <v>95</v>
      </c>
      <c r="B122" s="470" t="s">
        <v>416</v>
      </c>
      <c r="C122" s="21" t="s">
        <v>166</v>
      </c>
      <c r="D122" s="59"/>
    </row>
    <row r="123" spans="1:4" ht="12" customHeight="1">
      <c r="A123" s="78" t="s">
        <v>96</v>
      </c>
      <c r="B123" s="470" t="s">
        <v>417</v>
      </c>
      <c r="C123" s="21" t="s">
        <v>1066</v>
      </c>
      <c r="D123" s="59"/>
    </row>
    <row r="124" spans="1:4" ht="12" customHeight="1">
      <c r="A124" s="78" t="s">
        <v>97</v>
      </c>
      <c r="B124" s="470" t="s">
        <v>418</v>
      </c>
      <c r="C124" s="21" t="s">
        <v>247</v>
      </c>
      <c r="D124" s="59"/>
    </row>
    <row r="125" spans="1:4" ht="12" customHeight="1" thickBot="1">
      <c r="A125" s="112"/>
      <c r="B125" s="476" t="s">
        <v>1082</v>
      </c>
      <c r="C125" s="62" t="s">
        <v>1081</v>
      </c>
      <c r="D125" s="481"/>
    </row>
    <row r="126" spans="1:4" ht="12" customHeight="1" thickBot="1">
      <c r="A126" s="75" t="s">
        <v>98</v>
      </c>
      <c r="B126" s="469" t="s">
        <v>419</v>
      </c>
      <c r="C126" s="23" t="s">
        <v>167</v>
      </c>
      <c r="D126" s="117">
        <f>+D127+D128+D130+D131</f>
        <v>0</v>
      </c>
    </row>
    <row r="127" spans="1:4" ht="12" customHeight="1">
      <c r="A127" s="78" t="s">
        <v>701</v>
      </c>
      <c r="B127" s="470" t="s">
        <v>420</v>
      </c>
      <c r="C127" s="21" t="s">
        <v>1067</v>
      </c>
      <c r="D127" s="59"/>
    </row>
    <row r="128" spans="1:4" ht="12" customHeight="1">
      <c r="A128" s="78" t="s">
        <v>702</v>
      </c>
      <c r="B128" s="470" t="s">
        <v>421</v>
      </c>
      <c r="C128" s="21" t="s">
        <v>1068</v>
      </c>
      <c r="D128" s="59"/>
    </row>
    <row r="129" spans="1:9" ht="12" customHeight="1">
      <c r="A129" s="78" t="s">
        <v>703</v>
      </c>
      <c r="B129" s="470" t="s">
        <v>422</v>
      </c>
      <c r="C129" s="21" t="s">
        <v>1069</v>
      </c>
      <c r="D129" s="59"/>
    </row>
    <row r="130" spans="1:9" ht="12" customHeight="1">
      <c r="A130" s="78" t="s">
        <v>704</v>
      </c>
      <c r="B130" s="470" t="s">
        <v>423</v>
      </c>
      <c r="C130" s="21" t="s">
        <v>1070</v>
      </c>
      <c r="D130" s="59"/>
    </row>
    <row r="131" spans="1:9" ht="12" customHeight="1" thickBot="1">
      <c r="A131" s="112" t="s">
        <v>705</v>
      </c>
      <c r="B131" s="470" t="s">
        <v>1083</v>
      </c>
      <c r="C131" s="62" t="s">
        <v>1071</v>
      </c>
      <c r="D131" s="116"/>
    </row>
    <row r="132" spans="1:9" ht="12" customHeight="1" thickBot="1">
      <c r="A132" s="827" t="s">
        <v>756</v>
      </c>
      <c r="B132" s="828" t="s">
        <v>1077</v>
      </c>
      <c r="C132" s="23" t="s">
        <v>1072</v>
      </c>
      <c r="D132" s="790"/>
    </row>
    <row r="133" spans="1:9" ht="12" customHeight="1" thickBot="1">
      <c r="A133" s="827" t="s">
        <v>759</v>
      </c>
      <c r="B133" s="828" t="s">
        <v>1078</v>
      </c>
      <c r="C133" s="23" t="s">
        <v>1073</v>
      </c>
      <c r="D133" s="790"/>
    </row>
    <row r="134" spans="1:9" ht="15" customHeight="1" thickBot="1">
      <c r="A134" s="75" t="s">
        <v>188</v>
      </c>
      <c r="B134" s="469" t="s">
        <v>1079</v>
      </c>
      <c r="C134" s="23" t="s">
        <v>1075</v>
      </c>
      <c r="D134" s="118">
        <f>+D109+D113+D120+D126</f>
        <v>0</v>
      </c>
      <c r="F134" s="119"/>
      <c r="G134" s="120"/>
      <c r="H134" s="120"/>
      <c r="I134" s="120"/>
    </row>
    <row r="135" spans="1:9" s="77" customFormat="1" ht="12.95" customHeight="1" thickBot="1">
      <c r="A135" s="121" t="s">
        <v>189</v>
      </c>
      <c r="B135" s="477"/>
      <c r="C135" s="122" t="s">
        <v>1074</v>
      </c>
      <c r="D135" s="118">
        <f>+D108+D134</f>
        <v>72689000</v>
      </c>
    </row>
    <row r="136" spans="1:9" ht="7.5" customHeight="1"/>
    <row r="137" spans="1:9">
      <c r="A137" s="891" t="s">
        <v>171</v>
      </c>
      <c r="B137" s="891"/>
      <c r="C137" s="891"/>
      <c r="D137" s="891"/>
    </row>
    <row r="138" spans="1:9" ht="15" customHeight="1" thickBot="1">
      <c r="A138" s="888" t="s">
        <v>172</v>
      </c>
      <c r="B138" s="888"/>
      <c r="C138" s="888"/>
      <c r="D138" s="67" t="s">
        <v>1080</v>
      </c>
    </row>
    <row r="139" spans="1:9" ht="13.5" customHeight="1" thickBot="1">
      <c r="A139" s="75">
        <v>1</v>
      </c>
      <c r="B139" s="469"/>
      <c r="C139" s="113" t="s">
        <v>173</v>
      </c>
      <c r="D139" s="56">
        <f>+D61-D108</f>
        <v>0</v>
      </c>
    </row>
    <row r="140" spans="1:9" ht="27.75" customHeight="1" thickBot="1">
      <c r="A140" s="75" t="s">
        <v>32</v>
      </c>
      <c r="B140" s="469"/>
      <c r="C140" s="113" t="s">
        <v>174</v>
      </c>
      <c r="D140" s="56">
        <f>+D85-D134</f>
        <v>0</v>
      </c>
    </row>
    <row r="142" spans="1:9">
      <c r="D142" s="468">
        <f>D135-D86</f>
        <v>0</v>
      </c>
    </row>
  </sheetData>
  <mergeCells count="6">
    <mergeCell ref="A138:C138"/>
    <mergeCell ref="A1:D1"/>
    <mergeCell ref="A2:C2"/>
    <mergeCell ref="A88:D88"/>
    <mergeCell ref="A89:C89"/>
    <mergeCell ref="A137:D137"/>
  </mergeCells>
  <phoneticPr fontId="36" type="noConversion"/>
  <printOptions horizontalCentered="1"/>
  <pageMargins left="0.15748031496062992" right="0.19685039370078741" top="0.82677165354330717" bottom="0.43307086614173229" header="0.31496062992125984" footer="0.23622047244094491"/>
  <pageSetup paperSize="9" scale="90" fitToHeight="2" orientation="portrait" r:id="rId1"/>
  <headerFooter alignWithMargins="0">
    <oddHeader xml:space="preserve">&amp;C&amp;"Times New Roman CE,Félkövér"&amp;12BONYHÁD VÁROS ÖNKORMÁNYZATA
 2018. ÉVI KÖLTSÉGVETÉSÁLLAMI (ÁLLAMIGAZGATÁSI) FELADATOK MÉRLEGE&amp;R&amp;"Times New Roman CE,Félkövér dőlt" 1.4. melléklet </oddHeader>
  </headerFooter>
  <rowBreaks count="2" manualBreakCount="2">
    <brk id="65" max="3" man="1"/>
    <brk id="87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G67"/>
  <sheetViews>
    <sheetView view="pageBreakPreview" zoomScale="130" zoomScaleNormal="115" zoomScaleSheetLayoutView="130" workbookViewId="0">
      <selection activeCell="F12" sqref="F12"/>
    </sheetView>
  </sheetViews>
  <sheetFormatPr defaultColWidth="9.140625" defaultRowHeight="12.75"/>
  <cols>
    <col min="1" max="1" width="5.85546875" style="54" customWidth="1"/>
    <col min="2" max="2" width="47.28515625" style="130" customWidth="1"/>
    <col min="3" max="3" width="14" style="54" customWidth="1"/>
    <col min="4" max="4" width="14" style="54" hidden="1" customWidth="1"/>
    <col min="5" max="5" width="47.28515625" style="54" customWidth="1"/>
    <col min="6" max="6" width="14" style="54" customWidth="1"/>
    <col min="7" max="7" width="14" style="54" hidden="1" customWidth="1"/>
    <col min="8" max="16384" width="9.140625" style="54"/>
  </cols>
  <sheetData>
    <row r="1" spans="1:7" ht="39.75" customHeight="1">
      <c r="B1" s="128" t="s">
        <v>175</v>
      </c>
      <c r="C1" s="129"/>
      <c r="D1" s="129"/>
      <c r="E1" s="129"/>
      <c r="F1" s="129"/>
      <c r="G1" s="129"/>
    </row>
    <row r="2" spans="1:7" ht="14.25" thickBot="1">
      <c r="F2" s="131" t="s">
        <v>1096</v>
      </c>
      <c r="G2" s="131" t="s">
        <v>176</v>
      </c>
    </row>
    <row r="3" spans="1:7" ht="18" customHeight="1" thickBot="1">
      <c r="A3" s="892" t="s">
        <v>16</v>
      </c>
      <c r="B3" s="132" t="s">
        <v>177</v>
      </c>
      <c r="C3" s="133"/>
      <c r="D3" s="734"/>
      <c r="E3" s="132" t="s">
        <v>178</v>
      </c>
      <c r="F3" s="134"/>
      <c r="G3" s="134"/>
    </row>
    <row r="4" spans="1:7" s="138" customFormat="1" ht="35.25" customHeight="1" thickBot="1">
      <c r="A4" s="893"/>
      <c r="B4" s="135" t="s">
        <v>179</v>
      </c>
      <c r="C4" s="70" t="s">
        <v>1255</v>
      </c>
      <c r="D4" s="735"/>
      <c r="E4" s="135" t="s">
        <v>179</v>
      </c>
      <c r="F4" s="70" t="s">
        <v>1255</v>
      </c>
      <c r="G4" s="137" t="s">
        <v>18</v>
      </c>
    </row>
    <row r="5" spans="1:7" s="143" customFormat="1" ht="12" customHeight="1" thickBot="1">
      <c r="A5" s="139">
        <v>1</v>
      </c>
      <c r="B5" s="140">
        <v>2</v>
      </c>
      <c r="C5" s="141" t="s">
        <v>44</v>
      </c>
      <c r="D5" s="736"/>
      <c r="E5" s="140" t="s">
        <v>156</v>
      </c>
      <c r="F5" s="142" t="s">
        <v>58</v>
      </c>
      <c r="G5" s="142" t="s">
        <v>58</v>
      </c>
    </row>
    <row r="6" spans="1:7" ht="12.95" customHeight="1">
      <c r="A6" s="144" t="s">
        <v>19</v>
      </c>
      <c r="B6" s="145" t="s">
        <v>180</v>
      </c>
      <c r="C6" s="146">
        <f>'1.1.sz.mell.'!D5</f>
        <v>852230622</v>
      </c>
      <c r="D6" s="146" t="e">
        <f>'1.1.sz.mell.'!#REF!</f>
        <v>#REF!</v>
      </c>
      <c r="E6" s="145" t="s">
        <v>181</v>
      </c>
      <c r="F6" s="147">
        <f>'1.1.sz.mell.'!D93</f>
        <v>656962000</v>
      </c>
      <c r="G6" s="147" t="e">
        <f>'1.1.sz.mell.'!#REF!</f>
        <v>#REF!</v>
      </c>
    </row>
    <row r="7" spans="1:7" ht="12.95" customHeight="1">
      <c r="A7" s="148" t="s">
        <v>32</v>
      </c>
      <c r="B7" s="149" t="s">
        <v>182</v>
      </c>
      <c r="C7" s="150">
        <f>'1.1.sz.mell.'!D12</f>
        <v>44387000</v>
      </c>
      <c r="D7" s="150" t="e">
        <f>'1.1.sz.mell.'!#REF!</f>
        <v>#REF!</v>
      </c>
      <c r="E7" s="149" t="s">
        <v>145</v>
      </c>
      <c r="F7" s="147">
        <f>'1.1.sz.mell.'!D94</f>
        <v>139798000</v>
      </c>
      <c r="G7" s="147" t="e">
        <f>'1.1.sz.mell.'!#REF!</f>
        <v>#REF!</v>
      </c>
    </row>
    <row r="8" spans="1:7" ht="12.95" customHeight="1">
      <c r="A8" s="148" t="s">
        <v>44</v>
      </c>
      <c r="B8" s="149" t="s">
        <v>184</v>
      </c>
      <c r="C8" s="150">
        <f>'1.1.sz.mell.'!D24</f>
        <v>586799999.5999999</v>
      </c>
      <c r="D8" s="150" t="e">
        <f>'1.1.sz.mell.'!#REF!</f>
        <v>#REF!</v>
      </c>
      <c r="E8" s="149" t="s">
        <v>183</v>
      </c>
      <c r="F8" s="147">
        <f>'1.1.sz.mell.'!D95</f>
        <v>853500000</v>
      </c>
      <c r="G8" s="147" t="e">
        <f>'1.1.sz.mell.'!#REF!</f>
        <v>#REF!</v>
      </c>
    </row>
    <row r="9" spans="1:7" ht="12.95" customHeight="1">
      <c r="A9" s="148" t="s">
        <v>156</v>
      </c>
      <c r="B9" s="149" t="s">
        <v>379</v>
      </c>
      <c r="C9" s="150">
        <f>'1.1.sz.mell.'!D32</f>
        <v>209515000</v>
      </c>
      <c r="D9" s="150" t="e">
        <f>'1.1.sz.mell.'!#REF!</f>
        <v>#REF!</v>
      </c>
      <c r="E9" s="149" t="s">
        <v>147</v>
      </c>
      <c r="F9" s="147">
        <f>'1.1.sz.mell.'!D96</f>
        <v>15219000</v>
      </c>
      <c r="G9" s="147" t="e">
        <f>'1.1.sz.mell.'!#REF!</f>
        <v>#REF!</v>
      </c>
    </row>
    <row r="10" spans="1:7" ht="12.95" customHeight="1">
      <c r="A10" s="148" t="s">
        <v>58</v>
      </c>
      <c r="B10" s="151" t="s">
        <v>185</v>
      </c>
      <c r="C10" s="150">
        <f>'1.1.sz.mell.'!D49</f>
        <v>0</v>
      </c>
      <c r="D10" s="150" t="e">
        <f>'1.1.sz.mell.'!#REF!</f>
        <v>#REF!</v>
      </c>
      <c r="E10" s="149" t="s">
        <v>149</v>
      </c>
      <c r="F10" s="147">
        <f>'1.1.sz.mell.'!D97</f>
        <v>259159056</v>
      </c>
      <c r="G10" s="147" t="e">
        <f>'1.1.sz.mell.'!#REF!</f>
        <v>#REF!</v>
      </c>
    </row>
    <row r="11" spans="1:7" ht="12.95" customHeight="1">
      <c r="A11" s="148" t="s">
        <v>80</v>
      </c>
      <c r="B11" s="149" t="s">
        <v>186</v>
      </c>
      <c r="C11" s="152"/>
      <c r="D11" s="150" t="e">
        <f>'1.1.sz.mell.'!#REF!</f>
        <v>#REF!</v>
      </c>
      <c r="E11" s="149" t="s">
        <v>187</v>
      </c>
      <c r="F11" s="19">
        <v>19917457</v>
      </c>
      <c r="G11" s="19" t="e">
        <f>'1.1.sz.mell.'!#REF!+'1.1.sz.mell.'!#REF!</f>
        <v>#REF!</v>
      </c>
    </row>
    <row r="12" spans="1:7" ht="12.95" customHeight="1">
      <c r="A12" s="148" t="s">
        <v>163</v>
      </c>
      <c r="B12" s="149"/>
      <c r="C12" s="152"/>
      <c r="D12" s="152"/>
      <c r="E12" s="153"/>
      <c r="F12" s="19"/>
      <c r="G12" s="19"/>
    </row>
    <row r="13" spans="1:7" ht="12.95" customHeight="1">
      <c r="A13" s="148" t="s">
        <v>98</v>
      </c>
      <c r="B13" s="153"/>
      <c r="C13" s="150"/>
      <c r="D13" s="150"/>
      <c r="E13" s="153"/>
      <c r="F13" s="19"/>
      <c r="G13" s="19"/>
    </row>
    <row r="14" spans="1:7" ht="12.95" customHeight="1">
      <c r="A14" s="148" t="s">
        <v>100</v>
      </c>
      <c r="B14" s="154"/>
      <c r="C14" s="152"/>
      <c r="D14" s="152"/>
      <c r="E14" s="153"/>
      <c r="F14" s="19"/>
      <c r="G14" s="19"/>
    </row>
    <row r="15" spans="1:7" ht="12.95" customHeight="1">
      <c r="A15" s="148" t="s">
        <v>169</v>
      </c>
      <c r="B15" s="153"/>
      <c r="C15" s="150"/>
      <c r="D15" s="150"/>
      <c r="E15" s="153"/>
      <c r="F15" s="19"/>
      <c r="G15" s="19"/>
    </row>
    <row r="16" spans="1:7" ht="12.95" customHeight="1">
      <c r="A16" s="148" t="s">
        <v>188</v>
      </c>
      <c r="B16" s="153"/>
      <c r="C16" s="150"/>
      <c r="D16" s="737"/>
      <c r="E16" s="153"/>
      <c r="F16" s="19"/>
      <c r="G16" s="19"/>
    </row>
    <row r="17" spans="1:7" ht="12.95" customHeight="1" thickBot="1">
      <c r="A17" s="148" t="s">
        <v>189</v>
      </c>
      <c r="B17" s="155"/>
      <c r="C17" s="156"/>
      <c r="D17" s="738"/>
      <c r="E17" s="153"/>
      <c r="F17" s="157"/>
      <c r="G17" s="157"/>
    </row>
    <row r="18" spans="1:7" ht="15.95" customHeight="1" thickBot="1">
      <c r="A18" s="158" t="s">
        <v>190</v>
      </c>
      <c r="B18" s="159" t="s">
        <v>191</v>
      </c>
      <c r="C18" s="160">
        <f>SUM(C6:C7,C8:C10,C13:C17)</f>
        <v>1692932621.5999999</v>
      </c>
      <c r="D18" s="160" t="e">
        <f>SUM(D6:D7,D9:D11,D13:D17)</f>
        <v>#REF!</v>
      </c>
      <c r="E18" s="159" t="s">
        <v>192</v>
      </c>
      <c r="F18" s="15">
        <f>SUM(F6:F17)</f>
        <v>1944555513</v>
      </c>
      <c r="G18" s="15" t="e">
        <f>SUM(G6:G17)</f>
        <v>#REF!</v>
      </c>
    </row>
    <row r="19" spans="1:7" ht="12.95" customHeight="1">
      <c r="A19" s="161" t="s">
        <v>193</v>
      </c>
      <c r="B19" s="162" t="s">
        <v>194</v>
      </c>
      <c r="C19" s="163">
        <f>+C20+C21+C22+C23</f>
        <v>281653142</v>
      </c>
      <c r="D19" s="163">
        <f>+D20+D21+D22+D23</f>
        <v>221847</v>
      </c>
      <c r="E19" s="164" t="s">
        <v>195</v>
      </c>
      <c r="F19" s="29"/>
      <c r="G19" s="29"/>
    </row>
    <row r="20" spans="1:7" ht="12.95" customHeight="1">
      <c r="A20" s="165" t="s">
        <v>196</v>
      </c>
      <c r="B20" s="164" t="s">
        <v>197</v>
      </c>
      <c r="C20" s="166">
        <v>281653142</v>
      </c>
      <c r="D20" s="166">
        <v>221847</v>
      </c>
      <c r="E20" s="164" t="s">
        <v>198</v>
      </c>
      <c r="F20" s="45"/>
      <c r="G20" s="45"/>
    </row>
    <row r="21" spans="1:7" ht="12.95" customHeight="1">
      <c r="A21" s="165" t="s">
        <v>199</v>
      </c>
      <c r="B21" s="164" t="s">
        <v>200</v>
      </c>
      <c r="C21" s="166"/>
      <c r="D21" s="166"/>
      <c r="E21" s="164" t="s">
        <v>201</v>
      </c>
      <c r="F21" s="45"/>
      <c r="G21" s="45"/>
    </row>
    <row r="22" spans="1:7" ht="12.95" customHeight="1">
      <c r="A22" s="165" t="s">
        <v>202</v>
      </c>
      <c r="B22" s="164" t="s">
        <v>203</v>
      </c>
      <c r="C22" s="166"/>
      <c r="D22" s="166"/>
      <c r="E22" s="164" t="s">
        <v>204</v>
      </c>
      <c r="F22" s="45"/>
      <c r="G22" s="45"/>
    </row>
    <row r="23" spans="1:7" ht="12.95" customHeight="1">
      <c r="A23" s="165" t="s">
        <v>205</v>
      </c>
      <c r="B23" s="164" t="s">
        <v>206</v>
      </c>
      <c r="C23" s="166"/>
      <c r="D23" s="166"/>
      <c r="E23" s="162" t="s">
        <v>207</v>
      </c>
      <c r="F23" s="45"/>
      <c r="G23" s="45"/>
    </row>
    <row r="24" spans="1:7" ht="12.95" customHeight="1">
      <c r="A24" s="165" t="s">
        <v>208</v>
      </c>
      <c r="B24" s="164" t="s">
        <v>209</v>
      </c>
      <c r="C24" s="167">
        <f>+C25+C26</f>
        <v>0</v>
      </c>
      <c r="D24" s="167">
        <f>+D25+D26</f>
        <v>0</v>
      </c>
      <c r="E24" s="164" t="s">
        <v>210</v>
      </c>
      <c r="F24" s="45"/>
      <c r="G24" s="45"/>
    </row>
    <row r="25" spans="1:7" ht="12.95" customHeight="1">
      <c r="A25" s="161" t="s">
        <v>211</v>
      </c>
      <c r="B25" s="162" t="s">
        <v>212</v>
      </c>
      <c r="C25" s="168"/>
      <c r="D25" s="168"/>
      <c r="E25" s="145" t="s">
        <v>213</v>
      </c>
      <c r="F25" s="29"/>
      <c r="G25" s="29"/>
    </row>
    <row r="26" spans="1:7" ht="12.95" customHeight="1" thickBot="1">
      <c r="A26" s="165" t="s">
        <v>214</v>
      </c>
      <c r="B26" s="164" t="s">
        <v>215</v>
      </c>
      <c r="C26" s="166"/>
      <c r="D26" s="166"/>
      <c r="E26" s="21" t="s">
        <v>166</v>
      </c>
      <c r="F26" s="45">
        <f>'1.1.sz.mell.'!D122</f>
        <v>30030251</v>
      </c>
      <c r="G26" s="45" t="e">
        <f>'1.1.sz.mell.'!#REF!</f>
        <v>#REF!</v>
      </c>
    </row>
    <row r="27" spans="1:7" ht="15.95" customHeight="1" thickBot="1">
      <c r="A27" s="158" t="s">
        <v>216</v>
      </c>
      <c r="B27" s="159" t="s">
        <v>217</v>
      </c>
      <c r="C27" s="160">
        <f>+C19+C24</f>
        <v>281653142</v>
      </c>
      <c r="D27" s="160">
        <f>+D19+D24</f>
        <v>221847</v>
      </c>
      <c r="E27" s="159" t="s">
        <v>218</v>
      </c>
      <c r="F27" s="15">
        <f>SUM(F19:F26)</f>
        <v>30030251</v>
      </c>
      <c r="G27" s="15" t="e">
        <f>SUM(G19:G26)</f>
        <v>#REF!</v>
      </c>
    </row>
    <row r="28" spans="1:7" ht="13.5" thickBot="1">
      <c r="A28" s="158" t="s">
        <v>219</v>
      </c>
      <c r="B28" s="169" t="s">
        <v>220</v>
      </c>
      <c r="C28" s="170">
        <f>+C18+C27</f>
        <v>1974585763.5999999</v>
      </c>
      <c r="D28" s="170" t="e">
        <f>+D18+D27</f>
        <v>#REF!</v>
      </c>
      <c r="E28" s="169" t="s">
        <v>221</v>
      </c>
      <c r="F28" s="170">
        <f>+F18+F27</f>
        <v>1974585764</v>
      </c>
      <c r="G28" s="170" t="e">
        <f>+G18+G27</f>
        <v>#REF!</v>
      </c>
    </row>
    <row r="29" spans="1:7" ht="13.5" thickBot="1">
      <c r="A29" s="158" t="s">
        <v>222</v>
      </c>
      <c r="B29" s="169" t="s">
        <v>223</v>
      </c>
      <c r="C29" s="170">
        <f>IF(C18-F18&lt;0,F18-C18,"-")</f>
        <v>251622891.4000001</v>
      </c>
      <c r="D29" s="170" t="e">
        <f>IF(D18-G18&lt;0,G18-D18,"-")</f>
        <v>#REF!</v>
      </c>
      <c r="E29" s="169" t="s">
        <v>224</v>
      </c>
      <c r="F29" s="170" t="str">
        <f>IF(C18-F18&gt;0,C18-F18,"-")</f>
        <v>-</v>
      </c>
      <c r="G29" s="170" t="e">
        <f>IF(D18-G18&gt;0,D18-G18,"-")</f>
        <v>#REF!</v>
      </c>
    </row>
    <row r="30" spans="1:7" ht="13.5" thickBot="1">
      <c r="A30" s="158" t="s">
        <v>225</v>
      </c>
      <c r="B30" s="169" t="s">
        <v>226</v>
      </c>
      <c r="C30" s="170">
        <f>IF(C18+C19-F28&lt;0,F28-(C18+C19),"-")</f>
        <v>0.40000009536743164</v>
      </c>
      <c r="D30" s="170" t="e">
        <f>IF(D18+D19-G28&lt;0,G28-(D18+D19),"-")</f>
        <v>#REF!</v>
      </c>
      <c r="E30" s="169" t="s">
        <v>227</v>
      </c>
      <c r="F30" s="170" t="str">
        <f>IF(C18+C19-F28&gt;0,C18+C19-F28,"-")</f>
        <v>-</v>
      </c>
      <c r="G30" s="170" t="e">
        <f>IF(D18+D19-G28&gt;0,D18+D19-G28,"-")</f>
        <v>#REF!</v>
      </c>
    </row>
    <row r="31" spans="1:7" ht="18.75">
      <c r="B31" s="813"/>
      <c r="C31" s="813"/>
      <c r="D31" s="813"/>
      <c r="E31" s="813"/>
    </row>
    <row r="32" spans="1:7" ht="31.5" customHeight="1">
      <c r="B32" s="896" t="s">
        <v>228</v>
      </c>
      <c r="C32" s="896"/>
      <c r="D32" s="896"/>
      <c r="E32" s="896"/>
      <c r="F32" s="896"/>
      <c r="G32" s="129"/>
    </row>
    <row r="33" spans="1:7" ht="14.25" thickBot="1">
      <c r="F33" s="131" t="s">
        <v>1096</v>
      </c>
      <c r="G33" s="131" t="s">
        <v>176</v>
      </c>
    </row>
    <row r="34" spans="1:7" ht="13.5" thickBot="1">
      <c r="A34" s="894" t="s">
        <v>16</v>
      </c>
      <c r="B34" s="132" t="s">
        <v>177</v>
      </c>
      <c r="C34" s="133"/>
      <c r="D34" s="734"/>
      <c r="E34" s="132" t="s">
        <v>178</v>
      </c>
      <c r="F34" s="134"/>
      <c r="G34" s="134"/>
    </row>
    <row r="35" spans="1:7" s="138" customFormat="1" ht="24.75" thickBot="1">
      <c r="A35" s="895"/>
      <c r="B35" s="135" t="s">
        <v>179</v>
      </c>
      <c r="C35" s="70" t="s">
        <v>1255</v>
      </c>
      <c r="D35" s="735"/>
      <c r="E35" s="135" t="s">
        <v>179</v>
      </c>
      <c r="F35" s="70" t="s">
        <v>1255</v>
      </c>
      <c r="G35" s="136" t="s">
        <v>18</v>
      </c>
    </row>
    <row r="36" spans="1:7" s="138" customFormat="1" ht="13.5" thickBot="1">
      <c r="A36" s="139">
        <v>1</v>
      </c>
      <c r="B36" s="140">
        <v>2</v>
      </c>
      <c r="C36" s="141">
        <v>3</v>
      </c>
      <c r="D36" s="736"/>
      <c r="E36" s="140">
        <v>4</v>
      </c>
      <c r="F36" s="142">
        <v>5</v>
      </c>
      <c r="G36" s="142">
        <v>5</v>
      </c>
    </row>
    <row r="37" spans="1:7" ht="12.95" customHeight="1">
      <c r="A37" s="144" t="s">
        <v>19</v>
      </c>
      <c r="B37" s="145" t="s">
        <v>229</v>
      </c>
      <c r="C37" s="146">
        <f>'1.1.sz.mell.'!D18</f>
        <v>1963877999</v>
      </c>
      <c r="D37" s="146" t="e">
        <f>'1.1.sz.mell.'!#REF!</f>
        <v>#REF!</v>
      </c>
      <c r="E37" s="145" t="s">
        <v>150</v>
      </c>
      <c r="F37" s="147">
        <f>'1.1.sz.mell.'!D103</f>
        <v>2053810000</v>
      </c>
      <c r="G37" s="147" t="e">
        <f>'1.1.sz.mell.'!#REF!</f>
        <v>#REF!</v>
      </c>
    </row>
    <row r="38" spans="1:7">
      <c r="A38" s="148" t="s">
        <v>32</v>
      </c>
      <c r="B38" s="149" t="s">
        <v>230</v>
      </c>
      <c r="C38" s="150"/>
      <c r="D38" s="150" t="e">
        <f>'1.1.sz.mell.'!#REF!</f>
        <v>#REF!</v>
      </c>
      <c r="E38" s="149" t="s">
        <v>231</v>
      </c>
      <c r="F38" s="147">
        <f>'1.1.sz.mell.'!D104</f>
        <v>1993262000</v>
      </c>
      <c r="G38" s="147" t="e">
        <f>'1.1.sz.mell.'!#REF!</f>
        <v>#REF!</v>
      </c>
    </row>
    <row r="39" spans="1:7" ht="12.95" customHeight="1">
      <c r="A39" s="148" t="s">
        <v>44</v>
      </c>
      <c r="B39" s="149" t="s">
        <v>232</v>
      </c>
      <c r="C39" s="150">
        <f>'1.1.sz.mell.'!D43</f>
        <v>22000000</v>
      </c>
      <c r="D39" s="150" t="e">
        <f>'1.1.sz.mell.'!#REF!</f>
        <v>#REF!</v>
      </c>
      <c r="E39" s="149" t="s">
        <v>152</v>
      </c>
      <c r="F39" s="147">
        <f>'1.1.sz.mell.'!D105</f>
        <v>1041259000</v>
      </c>
      <c r="G39" s="147" t="e">
        <f>'1.1.sz.mell.'!#REF!</f>
        <v>#REF!</v>
      </c>
    </row>
    <row r="40" spans="1:7" ht="12.95" customHeight="1">
      <c r="A40" s="148" t="s">
        <v>156</v>
      </c>
      <c r="B40" s="149" t="s">
        <v>233</v>
      </c>
      <c r="C40" s="150">
        <f>'1.1.sz.mell.'!D59</f>
        <v>0</v>
      </c>
      <c r="D40" s="150" t="e">
        <f>'1.1.sz.mell.'!#REF!</f>
        <v>#REF!</v>
      </c>
      <c r="E40" s="149" t="s">
        <v>234</v>
      </c>
      <c r="F40" s="147">
        <f>'1.1.sz.mell.'!D106</f>
        <v>719852000</v>
      </c>
      <c r="G40" s="147" t="e">
        <f>'1.1.sz.mell.'!#REF!</f>
        <v>#REF!</v>
      </c>
    </row>
    <row r="41" spans="1:7" ht="12.75" customHeight="1">
      <c r="A41" s="148" t="s">
        <v>58</v>
      </c>
      <c r="B41" s="149"/>
      <c r="C41" s="150"/>
      <c r="D41" s="150" t="e">
        <f>'1.1.sz.mell.'!#REF!</f>
        <v>#REF!</v>
      </c>
      <c r="E41" s="149" t="s">
        <v>154</v>
      </c>
      <c r="F41" s="147">
        <f>'1.1.sz.mell.'!D107</f>
        <v>4000000</v>
      </c>
      <c r="G41" s="19" t="e">
        <f>'1.1.sz.mell.'!#REF!</f>
        <v>#REF!</v>
      </c>
    </row>
    <row r="42" spans="1:7" ht="12.95" customHeight="1">
      <c r="A42" s="148" t="s">
        <v>80</v>
      </c>
      <c r="B42" s="149"/>
      <c r="C42" s="152"/>
      <c r="D42" s="152"/>
      <c r="E42" s="153" t="s">
        <v>187</v>
      </c>
      <c r="F42" s="19">
        <v>297125715</v>
      </c>
      <c r="G42" s="19" t="e">
        <f>'1.1.sz.mell.'!#REF!</f>
        <v>#REF!</v>
      </c>
    </row>
    <row r="43" spans="1:7" ht="12.95" customHeight="1">
      <c r="A43" s="148" t="s">
        <v>163</v>
      </c>
      <c r="B43" s="153"/>
      <c r="C43" s="150"/>
      <c r="D43" s="150"/>
      <c r="E43" s="153"/>
      <c r="F43" s="19"/>
      <c r="G43" s="19"/>
    </row>
    <row r="44" spans="1:7" ht="12.95" customHeight="1">
      <c r="A44" s="148" t="s">
        <v>98</v>
      </c>
      <c r="B44" s="153"/>
      <c r="C44" s="150"/>
      <c r="D44" s="150"/>
      <c r="E44" s="153"/>
      <c r="F44" s="19"/>
      <c r="G44" s="19"/>
    </row>
    <row r="45" spans="1:7" ht="12.95" customHeight="1">
      <c r="A45" s="148" t="s">
        <v>100</v>
      </c>
      <c r="B45" s="153"/>
      <c r="C45" s="152"/>
      <c r="D45" s="152"/>
      <c r="E45" s="153"/>
      <c r="F45" s="19"/>
      <c r="G45" s="19"/>
    </row>
    <row r="46" spans="1:7">
      <c r="A46" s="148" t="s">
        <v>169</v>
      </c>
      <c r="B46" s="153"/>
      <c r="C46" s="152"/>
      <c r="D46" s="152"/>
      <c r="E46" s="153"/>
      <c r="F46" s="19"/>
      <c r="G46" s="19"/>
    </row>
    <row r="47" spans="1:7" ht="12.95" customHeight="1" thickBot="1">
      <c r="A47" s="171" t="s">
        <v>188</v>
      </c>
      <c r="B47" s="172"/>
      <c r="C47" s="173"/>
      <c r="D47" s="173"/>
      <c r="E47" s="174" t="s">
        <v>187</v>
      </c>
      <c r="F47" s="175"/>
      <c r="G47" s="175"/>
    </row>
    <row r="48" spans="1:7" ht="15.95" customHeight="1" thickBot="1">
      <c r="A48" s="158" t="s">
        <v>189</v>
      </c>
      <c r="B48" s="159" t="s">
        <v>235</v>
      </c>
      <c r="C48" s="160">
        <f>+C37+C39+C40+C42+C43+C44+C45+C46+C47</f>
        <v>1985877999</v>
      </c>
      <c r="D48" s="160" t="e">
        <f>+D37+D39+D40+D42+D43+D44+D45+D46+D47</f>
        <v>#REF!</v>
      </c>
      <c r="E48" s="159" t="s">
        <v>236</v>
      </c>
      <c r="F48" s="15">
        <f>+F37+F39+F41+F42+F43+F44+F45+F46+F47</f>
        <v>3396194715</v>
      </c>
      <c r="G48" s="15" t="e">
        <f>+G37+G39+G41+G42+G43+G44+G45+G46+G47</f>
        <v>#REF!</v>
      </c>
    </row>
    <row r="49" spans="1:7" ht="12.95" customHeight="1">
      <c r="A49" s="144" t="s">
        <v>190</v>
      </c>
      <c r="B49" s="176" t="s">
        <v>237</v>
      </c>
      <c r="C49" s="177">
        <f>+C50+C51+C52+C53+C54</f>
        <v>1420961716</v>
      </c>
      <c r="D49" s="177">
        <f>+D50+D51+D52+D53+D54</f>
        <v>643777</v>
      </c>
      <c r="E49" s="164" t="s">
        <v>195</v>
      </c>
      <c r="F49" s="27"/>
      <c r="G49" s="27"/>
    </row>
    <row r="50" spans="1:7" ht="12.95" customHeight="1">
      <c r="A50" s="148" t="s">
        <v>193</v>
      </c>
      <c r="B50" s="178" t="s">
        <v>238</v>
      </c>
      <c r="C50" s="166">
        <v>1420961716</v>
      </c>
      <c r="D50" s="166">
        <v>643777</v>
      </c>
      <c r="E50" s="164" t="s">
        <v>239</v>
      </c>
      <c r="F50" s="45"/>
      <c r="G50" s="45"/>
    </row>
    <row r="51" spans="1:7" ht="12.95" customHeight="1">
      <c r="A51" s="144" t="s">
        <v>196</v>
      </c>
      <c r="B51" s="178" t="s">
        <v>240</v>
      </c>
      <c r="C51" s="166"/>
      <c r="D51" s="166"/>
      <c r="E51" s="164" t="s">
        <v>201</v>
      </c>
      <c r="F51" s="45"/>
      <c r="G51" s="45"/>
    </row>
    <row r="52" spans="1:7" ht="12.95" customHeight="1">
      <c r="A52" s="148" t="s">
        <v>199</v>
      </c>
      <c r="B52" s="178" t="s">
        <v>241</v>
      </c>
      <c r="C52" s="166"/>
      <c r="D52" s="166"/>
      <c r="E52" s="164" t="s">
        <v>204</v>
      </c>
      <c r="F52" s="45">
        <f>'1.1.sz.mell.'!D110</f>
        <v>10645000</v>
      </c>
      <c r="G52" s="45" t="e">
        <f>'1.1.sz.mell.'!#REF!</f>
        <v>#REF!</v>
      </c>
    </row>
    <row r="53" spans="1:7" ht="12.95" customHeight="1">
      <c r="A53" s="144" t="s">
        <v>202</v>
      </c>
      <c r="B53" s="178" t="s">
        <v>242</v>
      </c>
      <c r="C53" s="166"/>
      <c r="D53" s="166"/>
      <c r="E53" s="162" t="s">
        <v>207</v>
      </c>
      <c r="F53" s="45"/>
      <c r="G53" s="45"/>
    </row>
    <row r="54" spans="1:7" ht="12.95" customHeight="1">
      <c r="A54" s="148" t="s">
        <v>205</v>
      </c>
      <c r="B54" s="179" t="s">
        <v>243</v>
      </c>
      <c r="C54" s="166"/>
      <c r="D54" s="166"/>
      <c r="E54" s="164" t="s">
        <v>244</v>
      </c>
      <c r="F54" s="45"/>
      <c r="G54" s="45"/>
    </row>
    <row r="55" spans="1:7" ht="12.95" customHeight="1">
      <c r="A55" s="144" t="s">
        <v>208</v>
      </c>
      <c r="B55" s="180" t="s">
        <v>245</v>
      </c>
      <c r="C55" s="167">
        <f>+C56+C57+C58+C59+C60</f>
        <v>0</v>
      </c>
      <c r="D55" s="167" t="e">
        <f>+D56+D57+D58+D59+D60</f>
        <v>#REF!</v>
      </c>
      <c r="E55" s="181" t="s">
        <v>213</v>
      </c>
      <c r="F55" s="45"/>
      <c r="G55" s="45"/>
    </row>
    <row r="56" spans="1:7" ht="12.95" customHeight="1">
      <c r="A56" s="148" t="s">
        <v>211</v>
      </c>
      <c r="B56" s="179" t="s">
        <v>246</v>
      </c>
      <c r="C56" s="166">
        <f>'1.1.sz.mell.'!D67</f>
        <v>0</v>
      </c>
      <c r="D56" s="166" t="e">
        <f>'1.1.sz.mell.'!#REF!</f>
        <v>#REF!</v>
      </c>
      <c r="E56" s="181" t="s">
        <v>247</v>
      </c>
      <c r="F56" s="45"/>
      <c r="G56" s="45"/>
    </row>
    <row r="57" spans="1:7" ht="12.95" customHeight="1">
      <c r="A57" s="144" t="s">
        <v>214</v>
      </c>
      <c r="B57" s="179" t="s">
        <v>248</v>
      </c>
      <c r="C57" s="166"/>
      <c r="D57" s="166"/>
      <c r="E57" s="182"/>
      <c r="F57" s="45"/>
      <c r="G57" s="45"/>
    </row>
    <row r="58" spans="1:7" ht="12.95" customHeight="1">
      <c r="A58" s="148" t="s">
        <v>216</v>
      </c>
      <c r="B58" s="178" t="s">
        <v>249</v>
      </c>
      <c r="C58" s="166"/>
      <c r="D58" s="166"/>
      <c r="E58" s="183"/>
      <c r="F58" s="45"/>
      <c r="G58" s="45"/>
    </row>
    <row r="59" spans="1:7" ht="12.95" customHeight="1">
      <c r="A59" s="144" t="s">
        <v>219</v>
      </c>
      <c r="B59" s="184" t="s">
        <v>250</v>
      </c>
      <c r="C59" s="166"/>
      <c r="D59" s="166"/>
      <c r="E59" s="153"/>
      <c r="F59" s="45"/>
      <c r="G59" s="45"/>
    </row>
    <row r="60" spans="1:7" ht="12.95" customHeight="1" thickBot="1">
      <c r="A60" s="148" t="s">
        <v>222</v>
      </c>
      <c r="B60" s="185" t="s">
        <v>251</v>
      </c>
      <c r="C60" s="166"/>
      <c r="D60" s="166"/>
      <c r="E60" s="183"/>
      <c r="F60" s="45"/>
      <c r="G60" s="45"/>
    </row>
    <row r="61" spans="1:7" ht="21.75" customHeight="1" thickBot="1">
      <c r="A61" s="158" t="s">
        <v>225</v>
      </c>
      <c r="B61" s="159" t="s">
        <v>252</v>
      </c>
      <c r="C61" s="160">
        <f>+C49+C55</f>
        <v>1420961716</v>
      </c>
      <c r="D61" s="160" t="e">
        <f>+D49+D55</f>
        <v>#REF!</v>
      </c>
      <c r="E61" s="159" t="s">
        <v>253</v>
      </c>
      <c r="F61" s="15">
        <f>SUM(F49:F60)</f>
        <v>10645000</v>
      </c>
      <c r="G61" s="15" t="e">
        <f>SUM(G49:G60)</f>
        <v>#REF!</v>
      </c>
    </row>
    <row r="62" spans="1:7" ht="13.5" thickBot="1">
      <c r="A62" s="158" t="s">
        <v>254</v>
      </c>
      <c r="B62" s="169" t="s">
        <v>255</v>
      </c>
      <c r="C62" s="170">
        <f>+C48+C61</f>
        <v>3406839715</v>
      </c>
      <c r="D62" s="170" t="e">
        <f>+D48+D61</f>
        <v>#REF!</v>
      </c>
      <c r="E62" s="169" t="s">
        <v>256</v>
      </c>
      <c r="F62" s="170">
        <f>+F48+F61</f>
        <v>3406839715</v>
      </c>
      <c r="G62" s="170" t="e">
        <f>+G48+G61</f>
        <v>#REF!</v>
      </c>
    </row>
    <row r="63" spans="1:7" ht="13.5" thickBot="1">
      <c r="A63" s="158" t="s">
        <v>257</v>
      </c>
      <c r="B63" s="169" t="s">
        <v>223</v>
      </c>
      <c r="C63" s="170">
        <f>IF(C48-F48&lt;0,F48-C48,"-")</f>
        <v>1410316716</v>
      </c>
      <c r="D63" s="170" t="e">
        <f>IF(D48-G48&lt;0,G48-D48,"-")</f>
        <v>#REF!</v>
      </c>
      <c r="E63" s="169" t="s">
        <v>224</v>
      </c>
      <c r="F63" s="170" t="str">
        <f>IF(C48-F48&gt;0,C48-F48,"-")</f>
        <v>-</v>
      </c>
      <c r="G63" s="170" t="e">
        <f>IF(D48-G48&gt;0,D48-G48,"-")</f>
        <v>#REF!</v>
      </c>
    </row>
    <row r="64" spans="1:7" ht="13.5" thickBot="1">
      <c r="A64" s="158" t="s">
        <v>258</v>
      </c>
      <c r="B64" s="169" t="s">
        <v>226</v>
      </c>
      <c r="C64" s="170" t="str">
        <f>IF(C48+C49-F62&lt;0,F62-(C48+C49+C56),"-")</f>
        <v>-</v>
      </c>
      <c r="D64" s="170" t="e">
        <f>IF(D48+D49-G62&lt;0,G62-(D48+D49+D56),"-")</f>
        <v>#REF!</v>
      </c>
      <c r="E64" s="169" t="s">
        <v>227</v>
      </c>
      <c r="F64" s="170" t="str">
        <f>IF(C48+C49-F62&gt;0,C48+C49-F62,"-")</f>
        <v>-</v>
      </c>
      <c r="G64" s="170" t="e">
        <f>IF(D48+D49-G62&gt;0,D48+D49-G62,"-")</f>
        <v>#REF!</v>
      </c>
    </row>
    <row r="65" spans="1:7" ht="13.5" thickBot="1">
      <c r="A65" s="158" t="s">
        <v>259</v>
      </c>
      <c r="B65" s="169" t="s">
        <v>260</v>
      </c>
      <c r="C65" s="170">
        <f>SUM(C62,C28)</f>
        <v>5381425478.6000004</v>
      </c>
      <c r="D65" s="170" t="e">
        <f>SUM(D62,D28)</f>
        <v>#REF!</v>
      </c>
      <c r="E65" s="169" t="s">
        <v>261</v>
      </c>
      <c r="F65" s="170">
        <f>SUM(F62,F28)</f>
        <v>5381425479</v>
      </c>
      <c r="G65" s="170" t="e">
        <f>SUM(G62,G28)</f>
        <v>#REF!</v>
      </c>
    </row>
    <row r="67" spans="1:7">
      <c r="E67" s="54">
        <f>F65-C65</f>
        <v>0.39999961853027344</v>
      </c>
    </row>
  </sheetData>
  <mergeCells count="3">
    <mergeCell ref="A3:A4"/>
    <mergeCell ref="A34:A35"/>
    <mergeCell ref="B32:F32"/>
  </mergeCells>
  <phoneticPr fontId="36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300" r:id="rId1"/>
  <headerFooter alignWithMargins="0">
    <oddHeader xml:space="preserve">&amp;R&amp;"Times New Roman CE,Félkövér dőlt"&amp;14 2. melléklet&amp;11 </oddHeader>
  </headerFooter>
  <rowBreaks count="1" manualBreakCount="1"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W64"/>
  <sheetViews>
    <sheetView view="pageBreakPreview" zoomScale="130" zoomScaleNormal="130" zoomScaleSheetLayoutView="130" workbookViewId="0">
      <pane xSplit="2" ySplit="4" topLeftCell="J56" activePane="bottomRight" state="frozen"/>
      <selection activeCell="U51" sqref="U51"/>
      <selection pane="topRight" activeCell="U51" sqref="U51"/>
      <selection pane="bottomLeft" activeCell="U51" sqref="U51"/>
      <selection pane="bottomRight" activeCell="O63" sqref="O63:P63"/>
    </sheetView>
  </sheetViews>
  <sheetFormatPr defaultColWidth="9.140625" defaultRowHeight="12.75"/>
  <cols>
    <col min="1" max="1" width="8.42578125" style="48" customWidth="1"/>
    <col min="2" max="2" width="48.5703125" style="8" customWidth="1"/>
    <col min="3" max="3" width="10.85546875" style="8" bestFit="1" customWidth="1"/>
    <col min="4" max="5" width="10" style="8" bestFit="1" customWidth="1"/>
    <col min="6" max="6" width="10.85546875" style="8" bestFit="1" customWidth="1"/>
    <col min="7" max="7" width="8.42578125" style="8" bestFit="1" customWidth="1"/>
    <col min="8" max="8" width="10.85546875" style="8" bestFit="1" customWidth="1"/>
    <col min="9" max="9" width="10" style="8" bestFit="1" customWidth="1"/>
    <col min="10" max="10" width="8.42578125" style="8" bestFit="1" customWidth="1"/>
    <col min="11" max="12" width="10" style="8" bestFit="1" customWidth="1"/>
    <col min="13" max="13" width="8.42578125" style="8" bestFit="1" customWidth="1"/>
    <col min="14" max="14" width="10" style="8" bestFit="1" customWidth="1"/>
    <col min="15" max="15" width="7.85546875" style="8" bestFit="1" customWidth="1"/>
    <col min="16" max="16" width="9.140625" style="8" bestFit="1" customWidth="1"/>
    <col min="17" max="17" width="10" style="8" bestFit="1" customWidth="1"/>
    <col min="18" max="18" width="8.140625" style="8" customWidth="1"/>
    <col min="19" max="19" width="10.85546875" style="8" bestFit="1" customWidth="1"/>
    <col min="20" max="21" width="11.28515625" style="8" customWidth="1"/>
    <col min="22" max="22" width="14.42578125" style="8" customWidth="1"/>
    <col min="23" max="23" width="10.85546875" style="8" bestFit="1" customWidth="1"/>
    <col min="24" max="16384" width="9.140625" style="8"/>
  </cols>
  <sheetData>
    <row r="1" spans="1:23" ht="15.75" customHeight="1" thickBot="1">
      <c r="A1" s="902" t="s">
        <v>262</v>
      </c>
      <c r="B1" s="904" t="s">
        <v>263</v>
      </c>
      <c r="C1" s="899" t="s">
        <v>264</v>
      </c>
      <c r="D1" s="900"/>
      <c r="E1" s="901"/>
      <c r="F1" s="899" t="s">
        <v>265</v>
      </c>
      <c r="G1" s="900"/>
      <c r="H1" s="901"/>
      <c r="I1" s="899" t="s">
        <v>266</v>
      </c>
      <c r="J1" s="900"/>
      <c r="K1" s="901"/>
      <c r="L1" s="899" t="s">
        <v>267</v>
      </c>
      <c r="M1" s="900"/>
      <c r="N1" s="901"/>
      <c r="O1" s="899" t="s">
        <v>268</v>
      </c>
      <c r="P1" s="900"/>
      <c r="Q1" s="901"/>
      <c r="R1" s="440"/>
      <c r="S1" s="440"/>
    </row>
    <row r="2" spans="1:23" s="11" customFormat="1" ht="16.5" thickBot="1">
      <c r="A2" s="903"/>
      <c r="B2" s="905"/>
      <c r="C2" s="53" t="s">
        <v>269</v>
      </c>
      <c r="D2" s="53" t="s">
        <v>270</v>
      </c>
      <c r="E2" s="897" t="s">
        <v>271</v>
      </c>
      <c r="F2" s="53" t="s">
        <v>269</v>
      </c>
      <c r="G2" s="53" t="s">
        <v>270</v>
      </c>
      <c r="H2" s="897" t="s">
        <v>271</v>
      </c>
      <c r="I2" s="53" t="s">
        <v>269</v>
      </c>
      <c r="J2" s="53" t="s">
        <v>270</v>
      </c>
      <c r="K2" s="897" t="s">
        <v>271</v>
      </c>
      <c r="L2" s="53" t="s">
        <v>269</v>
      </c>
      <c r="M2" s="53" t="s">
        <v>270</v>
      </c>
      <c r="N2" s="897" t="s">
        <v>271</v>
      </c>
      <c r="O2" s="53" t="s">
        <v>269</v>
      </c>
      <c r="P2" s="53" t="s">
        <v>270</v>
      </c>
      <c r="Q2" s="897" t="s">
        <v>271</v>
      </c>
      <c r="R2" s="441"/>
      <c r="S2" s="441" t="s">
        <v>269</v>
      </c>
      <c r="T2" s="11" t="s">
        <v>270</v>
      </c>
    </row>
    <row r="3" spans="1:23" s="11" customFormat="1" ht="15.95" customHeight="1" thickBot="1">
      <c r="A3" s="12"/>
      <c r="B3" s="13" t="s">
        <v>177</v>
      </c>
      <c r="C3" s="906" t="s">
        <v>272</v>
      </c>
      <c r="D3" s="907"/>
      <c r="E3" s="898"/>
      <c r="F3" s="906" t="s">
        <v>272</v>
      </c>
      <c r="G3" s="907"/>
      <c r="H3" s="898"/>
      <c r="I3" s="906" t="s">
        <v>272</v>
      </c>
      <c r="J3" s="907"/>
      <c r="K3" s="898"/>
      <c r="L3" s="906" t="s">
        <v>272</v>
      </c>
      <c r="M3" s="907"/>
      <c r="N3" s="898"/>
      <c r="O3" s="906" t="s">
        <v>272</v>
      </c>
      <c r="P3" s="907"/>
      <c r="Q3" s="898"/>
      <c r="R3" s="441"/>
      <c r="S3" s="441"/>
    </row>
    <row r="4" spans="1:23" s="16" customFormat="1" ht="12" customHeight="1" thickBot="1">
      <c r="A4" s="9" t="s">
        <v>19</v>
      </c>
      <c r="B4" s="14" t="s">
        <v>273</v>
      </c>
      <c r="C4" s="15">
        <f>SUM(C5:C14)</f>
        <v>39690000</v>
      </c>
      <c r="D4" s="15">
        <f t="shared" ref="D4:Q4" si="0">SUM(D5:D14)</f>
        <v>0</v>
      </c>
      <c r="E4" s="15">
        <f t="shared" si="0"/>
        <v>39690000</v>
      </c>
      <c r="F4" s="15">
        <f t="shared" si="0"/>
        <v>15748000</v>
      </c>
      <c r="G4" s="15">
        <f t="shared" si="0"/>
        <v>0</v>
      </c>
      <c r="H4" s="15">
        <f t="shared" si="0"/>
        <v>15748000</v>
      </c>
      <c r="I4" s="15">
        <f t="shared" si="0"/>
        <v>7775000</v>
      </c>
      <c r="J4" s="15">
        <f t="shared" si="0"/>
        <v>0</v>
      </c>
      <c r="K4" s="15">
        <f t="shared" si="0"/>
        <v>7775000</v>
      </c>
      <c r="L4" s="15">
        <f t="shared" si="0"/>
        <v>1245000</v>
      </c>
      <c r="M4" s="15">
        <f t="shared" si="0"/>
        <v>0</v>
      </c>
      <c r="N4" s="15">
        <f t="shared" si="0"/>
        <v>1245000</v>
      </c>
      <c r="O4" s="15">
        <f t="shared" si="0"/>
        <v>0</v>
      </c>
      <c r="P4" s="15">
        <f t="shared" si="0"/>
        <v>825000</v>
      </c>
      <c r="Q4" s="15">
        <f t="shared" si="0"/>
        <v>825000</v>
      </c>
      <c r="R4" s="442"/>
      <c r="S4" s="54">
        <f>SUM(C4,F4,I4,L4,O4)</f>
        <v>64458000</v>
      </c>
      <c r="T4" s="54">
        <f>SUM(D4,G4,J4,M4,P4)</f>
        <v>825000</v>
      </c>
      <c r="U4" s="54"/>
      <c r="V4" s="54">
        <f>SUM(S4:T4)</f>
        <v>65283000</v>
      </c>
      <c r="W4" s="54">
        <f t="shared" ref="W4:W38" si="1">SUM(E4,H4,K4,N4,Q4)</f>
        <v>65283000</v>
      </c>
    </row>
    <row r="5" spans="1:23" s="77" customFormat="1" ht="12" customHeight="1">
      <c r="A5" s="17" t="s">
        <v>493</v>
      </c>
      <c r="B5" s="79" t="s">
        <v>61</v>
      </c>
      <c r="C5" s="80"/>
      <c r="D5" s="80"/>
      <c r="E5" s="80">
        <f>SUM(C5:D5)</f>
        <v>0</v>
      </c>
      <c r="F5" s="80"/>
      <c r="G5" s="80"/>
      <c r="H5" s="80">
        <f t="shared" ref="H5:H14" si="2">SUM(F5:G5)</f>
        <v>0</v>
      </c>
      <c r="I5" s="80"/>
      <c r="J5" s="80"/>
      <c r="K5" s="80">
        <f t="shared" ref="K5:K14" si="3">SUM(I5:J5)</f>
        <v>0</v>
      </c>
      <c r="L5" s="80"/>
      <c r="M5" s="80"/>
      <c r="N5" s="80">
        <f t="shared" ref="N5:N14" si="4">SUM(L5:M5)</f>
        <v>0</v>
      </c>
      <c r="O5" s="80"/>
      <c r="P5" s="80"/>
      <c r="Q5" s="80">
        <f t="shared" ref="Q5:Q14" si="5">SUM(O5:P5)</f>
        <v>0</v>
      </c>
      <c r="S5" s="54">
        <f t="shared" ref="S5:S63" si="6">SUM(C5,F5,I5,L5,O5)</f>
        <v>0</v>
      </c>
      <c r="T5" s="54">
        <f t="shared" ref="T5:T63" si="7">SUM(D5,G5,J5,M5,P5)</f>
        <v>0</v>
      </c>
      <c r="U5" s="54"/>
      <c r="V5" s="54">
        <f t="shared" ref="V5:V61" si="8">SUM(S5:T5)</f>
        <v>0</v>
      </c>
      <c r="W5" s="54">
        <f t="shared" si="1"/>
        <v>0</v>
      </c>
    </row>
    <row r="6" spans="1:23" s="77" customFormat="1" ht="12" customHeight="1">
      <c r="A6" s="17" t="s">
        <v>494</v>
      </c>
      <c r="B6" s="82" t="s">
        <v>63</v>
      </c>
      <c r="C6" s="83"/>
      <c r="D6" s="83"/>
      <c r="E6" s="83">
        <f t="shared" ref="E6:E14" si="9">SUM(C6:D6)</f>
        <v>0</v>
      </c>
      <c r="F6" s="83"/>
      <c r="G6" s="83"/>
      <c r="H6" s="83">
        <f t="shared" si="2"/>
        <v>0</v>
      </c>
      <c r="I6" s="83"/>
      <c r="J6" s="83"/>
      <c r="K6" s="83">
        <f t="shared" si="3"/>
        <v>0</v>
      </c>
      <c r="L6" s="83"/>
      <c r="M6" s="83"/>
      <c r="N6" s="83">
        <f t="shared" si="4"/>
        <v>0</v>
      </c>
      <c r="O6" s="83"/>
      <c r="P6" s="83"/>
      <c r="Q6" s="83">
        <f t="shared" si="5"/>
        <v>0</v>
      </c>
      <c r="S6" s="54">
        <f t="shared" si="6"/>
        <v>0</v>
      </c>
      <c r="T6" s="54">
        <f t="shared" si="7"/>
        <v>0</v>
      </c>
      <c r="U6" s="54"/>
      <c r="V6" s="54">
        <f t="shared" si="8"/>
        <v>0</v>
      </c>
      <c r="W6" s="54">
        <f t="shared" si="1"/>
        <v>0</v>
      </c>
    </row>
    <row r="7" spans="1:23" s="77" customFormat="1" ht="12" customHeight="1">
      <c r="A7" s="17" t="s">
        <v>495</v>
      </c>
      <c r="B7" s="82" t="s">
        <v>65</v>
      </c>
      <c r="C7" s="83"/>
      <c r="D7" s="83"/>
      <c r="E7" s="83">
        <f t="shared" si="9"/>
        <v>0</v>
      </c>
      <c r="F7" s="83"/>
      <c r="G7" s="83"/>
      <c r="H7" s="83">
        <f t="shared" si="2"/>
        <v>0</v>
      </c>
      <c r="I7" s="83"/>
      <c r="J7" s="83"/>
      <c r="K7" s="83">
        <f t="shared" si="3"/>
        <v>0</v>
      </c>
      <c r="L7" s="83"/>
      <c r="M7" s="83"/>
      <c r="N7" s="83">
        <f t="shared" si="4"/>
        <v>0</v>
      </c>
      <c r="O7" s="83"/>
      <c r="P7" s="83"/>
      <c r="Q7" s="83">
        <f t="shared" si="5"/>
        <v>0</v>
      </c>
      <c r="S7" s="54">
        <f t="shared" si="6"/>
        <v>0</v>
      </c>
      <c r="T7" s="54">
        <f t="shared" si="7"/>
        <v>0</v>
      </c>
      <c r="U7" s="54"/>
      <c r="V7" s="54">
        <f t="shared" si="8"/>
        <v>0</v>
      </c>
      <c r="W7" s="54">
        <f t="shared" si="1"/>
        <v>0</v>
      </c>
    </row>
    <row r="8" spans="1:23" s="77" customFormat="1" ht="12" customHeight="1">
      <c r="A8" s="17" t="s">
        <v>496</v>
      </c>
      <c r="B8" s="82" t="s">
        <v>67</v>
      </c>
      <c r="C8" s="83"/>
      <c r="D8" s="83"/>
      <c r="E8" s="83">
        <f t="shared" si="9"/>
        <v>0</v>
      </c>
      <c r="F8" s="83"/>
      <c r="G8" s="83"/>
      <c r="H8" s="83">
        <f t="shared" si="2"/>
        <v>0</v>
      </c>
      <c r="I8" s="83"/>
      <c r="J8" s="83"/>
      <c r="K8" s="83">
        <f t="shared" si="3"/>
        <v>0</v>
      </c>
      <c r="L8" s="83"/>
      <c r="M8" s="83"/>
      <c r="N8" s="83">
        <f t="shared" si="4"/>
        <v>0</v>
      </c>
      <c r="O8" s="83"/>
      <c r="P8" s="83"/>
      <c r="Q8" s="83">
        <f t="shared" si="5"/>
        <v>0</v>
      </c>
      <c r="S8" s="54">
        <f t="shared" si="6"/>
        <v>0</v>
      </c>
      <c r="T8" s="54">
        <f t="shared" si="7"/>
        <v>0</v>
      </c>
      <c r="U8" s="54"/>
      <c r="V8" s="54">
        <f t="shared" si="8"/>
        <v>0</v>
      </c>
      <c r="W8" s="54">
        <f t="shared" si="1"/>
        <v>0</v>
      </c>
    </row>
    <row r="9" spans="1:23" s="77" customFormat="1" ht="12" customHeight="1">
      <c r="A9" s="17" t="s">
        <v>148</v>
      </c>
      <c r="B9" s="82" t="s">
        <v>69</v>
      </c>
      <c r="C9" s="83"/>
      <c r="D9" s="83"/>
      <c r="E9" s="83">
        <f t="shared" si="9"/>
        <v>0</v>
      </c>
      <c r="F9" s="83"/>
      <c r="G9" s="83"/>
      <c r="H9" s="83">
        <f t="shared" si="2"/>
        <v>0</v>
      </c>
      <c r="I9" s="83"/>
      <c r="J9" s="83"/>
      <c r="K9" s="83">
        <f t="shared" si="3"/>
        <v>0</v>
      </c>
      <c r="L9" s="83"/>
      <c r="M9" s="83"/>
      <c r="N9" s="83">
        <f t="shared" si="4"/>
        <v>0</v>
      </c>
      <c r="O9" s="83"/>
      <c r="P9" s="83"/>
      <c r="Q9" s="83">
        <f t="shared" si="5"/>
        <v>0</v>
      </c>
      <c r="S9" s="54">
        <f t="shared" si="6"/>
        <v>0</v>
      </c>
      <c r="T9" s="54">
        <f t="shared" si="7"/>
        <v>0</v>
      </c>
      <c r="U9" s="54"/>
      <c r="V9" s="54">
        <f t="shared" si="8"/>
        <v>0</v>
      </c>
      <c r="W9" s="54">
        <f t="shared" si="1"/>
        <v>0</v>
      </c>
    </row>
    <row r="10" spans="1:23" s="77" customFormat="1" ht="12" customHeight="1">
      <c r="A10" s="17" t="s">
        <v>497</v>
      </c>
      <c r="B10" s="82" t="s">
        <v>71</v>
      </c>
      <c r="C10" s="83"/>
      <c r="D10" s="83"/>
      <c r="E10" s="83">
        <f t="shared" si="9"/>
        <v>0</v>
      </c>
      <c r="F10" s="83"/>
      <c r="G10" s="83"/>
      <c r="H10" s="83">
        <f t="shared" si="2"/>
        <v>0</v>
      </c>
      <c r="I10" s="83"/>
      <c r="J10" s="83"/>
      <c r="K10" s="83">
        <f t="shared" si="3"/>
        <v>0</v>
      </c>
      <c r="L10" s="83"/>
      <c r="M10" s="83"/>
      <c r="N10" s="83">
        <f t="shared" si="4"/>
        <v>0</v>
      </c>
      <c r="O10" s="83"/>
      <c r="P10" s="83"/>
      <c r="Q10" s="83">
        <f t="shared" si="5"/>
        <v>0</v>
      </c>
      <c r="S10" s="54">
        <f t="shared" si="6"/>
        <v>0</v>
      </c>
      <c r="T10" s="54">
        <f t="shared" si="7"/>
        <v>0</v>
      </c>
      <c r="U10" s="54"/>
      <c r="V10" s="54">
        <f t="shared" si="8"/>
        <v>0</v>
      </c>
      <c r="W10" s="54">
        <f t="shared" si="1"/>
        <v>0</v>
      </c>
    </row>
    <row r="11" spans="1:23" s="77" customFormat="1" ht="12" customHeight="1">
      <c r="A11" s="17" t="s">
        <v>498</v>
      </c>
      <c r="B11" s="82" t="s">
        <v>73</v>
      </c>
      <c r="C11" s="83"/>
      <c r="D11" s="83"/>
      <c r="E11" s="83">
        <f t="shared" si="9"/>
        <v>0</v>
      </c>
      <c r="F11" s="83"/>
      <c r="G11" s="83"/>
      <c r="H11" s="83">
        <f t="shared" si="2"/>
        <v>0</v>
      </c>
      <c r="I11" s="83"/>
      <c r="J11" s="83"/>
      <c r="K11" s="83">
        <f t="shared" si="3"/>
        <v>0</v>
      </c>
      <c r="L11" s="83"/>
      <c r="M11" s="83"/>
      <c r="N11" s="83">
        <f t="shared" si="4"/>
        <v>0</v>
      </c>
      <c r="O11" s="83"/>
      <c r="P11" s="83"/>
      <c r="Q11" s="83">
        <f t="shared" si="5"/>
        <v>0</v>
      </c>
      <c r="S11" s="54">
        <f t="shared" si="6"/>
        <v>0</v>
      </c>
      <c r="T11" s="54">
        <f t="shared" si="7"/>
        <v>0</v>
      </c>
      <c r="U11" s="54"/>
      <c r="V11" s="54">
        <f t="shared" si="8"/>
        <v>0</v>
      </c>
      <c r="W11" s="54">
        <f t="shared" si="1"/>
        <v>0</v>
      </c>
    </row>
    <row r="12" spans="1:23" s="77" customFormat="1" ht="12" customHeight="1">
      <c r="A12" s="17" t="s">
        <v>499</v>
      </c>
      <c r="B12" s="82" t="s">
        <v>75</v>
      </c>
      <c r="C12" s="83"/>
      <c r="D12" s="83"/>
      <c r="E12" s="83">
        <f t="shared" si="9"/>
        <v>0</v>
      </c>
      <c r="F12" s="83"/>
      <c r="G12" s="83"/>
      <c r="H12" s="83">
        <f t="shared" si="2"/>
        <v>0</v>
      </c>
      <c r="I12" s="83"/>
      <c r="J12" s="83"/>
      <c r="K12" s="83">
        <f t="shared" si="3"/>
        <v>0</v>
      </c>
      <c r="L12" s="83"/>
      <c r="M12" s="83"/>
      <c r="N12" s="83">
        <f t="shared" si="4"/>
        <v>0</v>
      </c>
      <c r="O12" s="83"/>
      <c r="P12" s="83"/>
      <c r="Q12" s="83">
        <f t="shared" si="5"/>
        <v>0</v>
      </c>
      <c r="S12" s="54">
        <f t="shared" si="6"/>
        <v>0</v>
      </c>
      <c r="T12" s="54">
        <f t="shared" si="7"/>
        <v>0</v>
      </c>
      <c r="U12" s="54"/>
      <c r="V12" s="54">
        <f t="shared" si="8"/>
        <v>0</v>
      </c>
      <c r="W12" s="54">
        <f t="shared" si="1"/>
        <v>0</v>
      </c>
    </row>
    <row r="13" spans="1:23" s="77" customFormat="1">
      <c r="A13" s="17" t="s">
        <v>500</v>
      </c>
      <c r="B13" s="82" t="s">
        <v>77</v>
      </c>
      <c r="C13" s="89"/>
      <c r="D13" s="89"/>
      <c r="E13" s="89">
        <f t="shared" si="9"/>
        <v>0</v>
      </c>
      <c r="F13" s="89"/>
      <c r="G13" s="89"/>
      <c r="H13" s="89">
        <f t="shared" si="2"/>
        <v>0</v>
      </c>
      <c r="I13" s="89"/>
      <c r="J13" s="89"/>
      <c r="K13" s="89">
        <f t="shared" si="3"/>
        <v>0</v>
      </c>
      <c r="L13" s="89"/>
      <c r="M13" s="89"/>
      <c r="N13" s="89">
        <f t="shared" si="4"/>
        <v>0</v>
      </c>
      <c r="O13" s="89"/>
      <c r="P13" s="89"/>
      <c r="Q13" s="89">
        <f t="shared" si="5"/>
        <v>0</v>
      </c>
      <c r="S13" s="54">
        <f t="shared" si="6"/>
        <v>0</v>
      </c>
      <c r="T13" s="54">
        <f t="shared" si="7"/>
        <v>0</v>
      </c>
      <c r="U13" s="54"/>
      <c r="V13" s="54">
        <f t="shared" si="8"/>
        <v>0</v>
      </c>
      <c r="W13" s="54">
        <f t="shared" si="1"/>
        <v>0</v>
      </c>
    </row>
    <row r="14" spans="1:23" s="77" customFormat="1" ht="12" customHeight="1" thickBot="1">
      <c r="A14" s="17" t="s">
        <v>501</v>
      </c>
      <c r="B14" s="85" t="s">
        <v>79</v>
      </c>
      <c r="C14" s="90">
        <v>39690000</v>
      </c>
      <c r="D14" s="90"/>
      <c r="E14" s="90">
        <f t="shared" si="9"/>
        <v>39690000</v>
      </c>
      <c r="F14" s="90">
        <v>15748000</v>
      </c>
      <c r="G14" s="90"/>
      <c r="H14" s="90">
        <f t="shared" si="2"/>
        <v>15748000</v>
      </c>
      <c r="I14" s="90">
        <v>7775000</v>
      </c>
      <c r="J14" s="90"/>
      <c r="K14" s="90">
        <f t="shared" si="3"/>
        <v>7775000</v>
      </c>
      <c r="L14" s="90">
        <v>1245000</v>
      </c>
      <c r="M14" s="90"/>
      <c r="N14" s="90">
        <f t="shared" si="4"/>
        <v>1245000</v>
      </c>
      <c r="O14" s="90"/>
      <c r="P14" s="90">
        <v>825000</v>
      </c>
      <c r="Q14" s="90">
        <f t="shared" si="5"/>
        <v>825000</v>
      </c>
      <c r="S14" s="54">
        <f t="shared" si="6"/>
        <v>64458000</v>
      </c>
      <c r="T14" s="54">
        <f t="shared" si="7"/>
        <v>825000</v>
      </c>
      <c r="U14" s="54"/>
      <c r="V14" s="54">
        <f t="shared" si="8"/>
        <v>65283000</v>
      </c>
      <c r="W14" s="54">
        <f t="shared" si="1"/>
        <v>65283000</v>
      </c>
    </row>
    <row r="15" spans="1:23" s="16" customFormat="1" ht="12" customHeight="1" thickBot="1">
      <c r="A15" s="9" t="s">
        <v>32</v>
      </c>
      <c r="B15" s="14" t="s">
        <v>274</v>
      </c>
      <c r="C15" s="15">
        <f t="shared" ref="C15:Q15" si="10">SUM(C16:C20)</f>
        <v>0</v>
      </c>
      <c r="D15" s="15">
        <f t="shared" si="10"/>
        <v>0</v>
      </c>
      <c r="E15" s="15">
        <f t="shared" si="10"/>
        <v>0</v>
      </c>
      <c r="F15" s="15">
        <f t="shared" si="10"/>
        <v>3500000</v>
      </c>
      <c r="G15" s="15">
        <f t="shared" si="10"/>
        <v>0</v>
      </c>
      <c r="H15" s="15">
        <f t="shared" si="10"/>
        <v>3500000</v>
      </c>
      <c r="I15" s="15">
        <f t="shared" si="10"/>
        <v>0</v>
      </c>
      <c r="J15" s="15">
        <f t="shared" si="10"/>
        <v>0</v>
      </c>
      <c r="K15" s="15">
        <f t="shared" si="10"/>
        <v>0</v>
      </c>
      <c r="L15" s="15">
        <f t="shared" si="10"/>
        <v>0</v>
      </c>
      <c r="M15" s="15">
        <f t="shared" si="10"/>
        <v>0</v>
      </c>
      <c r="N15" s="15">
        <f t="shared" si="10"/>
        <v>0</v>
      </c>
      <c r="O15" s="15">
        <f t="shared" si="10"/>
        <v>0</v>
      </c>
      <c r="P15" s="15">
        <f t="shared" si="10"/>
        <v>0</v>
      </c>
      <c r="Q15" s="15">
        <f t="shared" si="10"/>
        <v>0</v>
      </c>
      <c r="R15" s="442"/>
      <c r="S15" s="54">
        <f t="shared" ref="S15:S31" si="11">SUM(C15,F15,I15,L15,O15)</f>
        <v>3500000</v>
      </c>
      <c r="T15" s="54">
        <f t="shared" ref="T15:T31" si="12">SUM(D15,G15,J15,M15,P15)</f>
        <v>0</v>
      </c>
      <c r="U15" s="54"/>
      <c r="V15" s="54">
        <f t="shared" ref="V15:V31" si="13">SUM(S15:T15)</f>
        <v>3500000</v>
      </c>
      <c r="W15" s="54">
        <f t="shared" ref="W15:W31" si="14">SUM(E15,H15,K15,N15,Q15)</f>
        <v>3500000</v>
      </c>
    </row>
    <row r="16" spans="1:23" s="20" customFormat="1" ht="12" customHeight="1">
      <c r="A16" s="17" t="s">
        <v>502</v>
      </c>
      <c r="B16" s="79" t="s">
        <v>35</v>
      </c>
      <c r="C16" s="19"/>
      <c r="D16" s="19"/>
      <c r="E16" s="19">
        <f t="shared" ref="E16:E20" si="15">SUM(C16:D16)</f>
        <v>0</v>
      </c>
      <c r="F16" s="19"/>
      <c r="G16" s="19"/>
      <c r="H16" s="19">
        <f>SUM(F16:G16)</f>
        <v>0</v>
      </c>
      <c r="I16" s="19"/>
      <c r="J16" s="19"/>
      <c r="K16" s="19">
        <f>SUM(I16:J16)</f>
        <v>0</v>
      </c>
      <c r="L16" s="19"/>
      <c r="M16" s="19"/>
      <c r="N16" s="19">
        <f>SUM(L16:M16)</f>
        <v>0</v>
      </c>
      <c r="O16" s="19"/>
      <c r="P16" s="19"/>
      <c r="Q16" s="19">
        <f>SUM(O16:P16)</f>
        <v>0</v>
      </c>
      <c r="R16" s="443"/>
      <c r="S16" s="54">
        <f t="shared" si="11"/>
        <v>0</v>
      </c>
      <c r="T16" s="54">
        <f t="shared" si="12"/>
        <v>0</v>
      </c>
      <c r="U16" s="54"/>
      <c r="V16" s="54">
        <f t="shared" si="13"/>
        <v>0</v>
      </c>
      <c r="W16" s="54">
        <f t="shared" si="14"/>
        <v>0</v>
      </c>
    </row>
    <row r="17" spans="1:23" s="20" customFormat="1" ht="12" customHeight="1">
      <c r="A17" s="17" t="s">
        <v>503</v>
      </c>
      <c r="B17" s="82" t="s">
        <v>37</v>
      </c>
      <c r="C17" s="19"/>
      <c r="D17" s="19"/>
      <c r="E17" s="19">
        <f t="shared" si="15"/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443"/>
      <c r="S17" s="54">
        <f t="shared" si="11"/>
        <v>0</v>
      </c>
      <c r="T17" s="54">
        <f t="shared" si="12"/>
        <v>0</v>
      </c>
      <c r="U17" s="54"/>
      <c r="V17" s="54">
        <f t="shared" si="13"/>
        <v>0</v>
      </c>
      <c r="W17" s="54">
        <f t="shared" si="14"/>
        <v>0</v>
      </c>
    </row>
    <row r="18" spans="1:23" s="20" customFormat="1" ht="12" customHeight="1">
      <c r="A18" s="17" t="s">
        <v>504</v>
      </c>
      <c r="B18" s="82" t="s">
        <v>39</v>
      </c>
      <c r="C18" s="19"/>
      <c r="D18" s="19"/>
      <c r="E18" s="19">
        <f t="shared" si="15"/>
        <v>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443"/>
      <c r="S18" s="54">
        <f t="shared" si="11"/>
        <v>0</v>
      </c>
      <c r="T18" s="54">
        <f t="shared" si="12"/>
        <v>0</v>
      </c>
      <c r="U18" s="54"/>
      <c r="V18" s="54">
        <f t="shared" si="13"/>
        <v>0</v>
      </c>
      <c r="W18" s="54">
        <f t="shared" si="14"/>
        <v>0</v>
      </c>
    </row>
    <row r="19" spans="1:23" s="20" customFormat="1" ht="12" customHeight="1">
      <c r="A19" s="17" t="s">
        <v>505</v>
      </c>
      <c r="B19" s="82" t="s">
        <v>41</v>
      </c>
      <c r="C19" s="19"/>
      <c r="D19" s="19"/>
      <c r="E19" s="19">
        <f t="shared" si="15"/>
        <v>0</v>
      </c>
      <c r="F19" s="19"/>
      <c r="G19" s="19"/>
      <c r="H19" s="19">
        <f>SUM(F19:G19)</f>
        <v>0</v>
      </c>
      <c r="I19" s="19"/>
      <c r="J19" s="19"/>
      <c r="K19" s="19">
        <f>SUM(I19:J19)</f>
        <v>0</v>
      </c>
      <c r="L19" s="19"/>
      <c r="M19" s="19"/>
      <c r="N19" s="19">
        <f>SUM(L19:M19)</f>
        <v>0</v>
      </c>
      <c r="O19" s="19"/>
      <c r="P19" s="19"/>
      <c r="Q19" s="19">
        <f>SUM(O19:P19)</f>
        <v>0</v>
      </c>
      <c r="R19" s="443"/>
      <c r="S19" s="54">
        <f t="shared" si="11"/>
        <v>0</v>
      </c>
      <c r="T19" s="54">
        <f t="shared" si="12"/>
        <v>0</v>
      </c>
      <c r="U19" s="54"/>
      <c r="V19" s="54">
        <f t="shared" si="13"/>
        <v>0</v>
      </c>
      <c r="W19" s="54">
        <f t="shared" si="14"/>
        <v>0</v>
      </c>
    </row>
    <row r="20" spans="1:23" s="20" customFormat="1" ht="12" customHeight="1" thickBot="1">
      <c r="A20" s="17" t="s">
        <v>506</v>
      </c>
      <c r="B20" s="18" t="s">
        <v>275</v>
      </c>
      <c r="C20" s="19"/>
      <c r="D20" s="19"/>
      <c r="E20" s="19">
        <f t="shared" si="15"/>
        <v>0</v>
      </c>
      <c r="F20" s="19">
        <v>3500000</v>
      </c>
      <c r="G20" s="19"/>
      <c r="H20" s="19">
        <f>SUM(F20:G20)</f>
        <v>3500000</v>
      </c>
      <c r="I20" s="19"/>
      <c r="J20" s="19"/>
      <c r="K20" s="19">
        <f>SUM(I20:J20)</f>
        <v>0</v>
      </c>
      <c r="L20" s="19"/>
      <c r="M20" s="19"/>
      <c r="N20" s="19">
        <f>SUM(L20:M20)</f>
        <v>0</v>
      </c>
      <c r="O20" s="19"/>
      <c r="P20" s="19"/>
      <c r="Q20" s="19">
        <f>SUM(O20:P20)</f>
        <v>0</v>
      </c>
      <c r="R20" s="443"/>
      <c r="S20" s="54">
        <f t="shared" si="11"/>
        <v>3500000</v>
      </c>
      <c r="T20" s="54">
        <f t="shared" si="12"/>
        <v>0</v>
      </c>
      <c r="U20" s="54"/>
      <c r="V20" s="54">
        <f t="shared" si="13"/>
        <v>3500000</v>
      </c>
      <c r="W20" s="54">
        <f t="shared" si="14"/>
        <v>3500000</v>
      </c>
    </row>
    <row r="21" spans="1:23" s="20" customFormat="1" ht="12" customHeight="1" thickBot="1">
      <c r="A21" s="22" t="s">
        <v>44</v>
      </c>
      <c r="B21" s="23" t="s">
        <v>184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444"/>
      <c r="S21" s="54">
        <f t="shared" si="11"/>
        <v>0</v>
      </c>
      <c r="T21" s="54">
        <f t="shared" si="12"/>
        <v>0</v>
      </c>
      <c r="U21" s="54"/>
      <c r="V21" s="54">
        <f t="shared" si="13"/>
        <v>0</v>
      </c>
      <c r="W21" s="54">
        <f t="shared" si="14"/>
        <v>0</v>
      </c>
    </row>
    <row r="22" spans="1:23" s="20" customFormat="1" ht="12" customHeight="1" thickBot="1">
      <c r="A22" s="22" t="s">
        <v>156</v>
      </c>
      <c r="B22" s="23" t="s">
        <v>276</v>
      </c>
      <c r="C22" s="15">
        <f>+C23+C27</f>
        <v>0</v>
      </c>
      <c r="D22" s="15">
        <f>+D23+D27</f>
        <v>0</v>
      </c>
      <c r="E22" s="15">
        <f>+E23+E27</f>
        <v>0</v>
      </c>
      <c r="F22" s="15">
        <f t="shared" ref="F22:Q22" si="16">+F23+F27</f>
        <v>0</v>
      </c>
      <c r="G22" s="15">
        <f t="shared" si="16"/>
        <v>0</v>
      </c>
      <c r="H22" s="15">
        <f t="shared" si="16"/>
        <v>0</v>
      </c>
      <c r="I22" s="15">
        <f t="shared" si="16"/>
        <v>0</v>
      </c>
      <c r="J22" s="15">
        <f t="shared" si="16"/>
        <v>0</v>
      </c>
      <c r="K22" s="15">
        <f t="shared" si="16"/>
        <v>0</v>
      </c>
      <c r="L22" s="15">
        <f t="shared" si="16"/>
        <v>0</v>
      </c>
      <c r="M22" s="15">
        <f t="shared" si="16"/>
        <v>0</v>
      </c>
      <c r="N22" s="15">
        <f t="shared" si="16"/>
        <v>0</v>
      </c>
      <c r="O22" s="15">
        <f t="shared" si="16"/>
        <v>0</v>
      </c>
      <c r="P22" s="15">
        <f t="shared" si="16"/>
        <v>0</v>
      </c>
      <c r="Q22" s="15">
        <f t="shared" si="16"/>
        <v>0</v>
      </c>
      <c r="R22" s="442"/>
      <c r="S22" s="54">
        <f t="shared" si="11"/>
        <v>0</v>
      </c>
      <c r="T22" s="54">
        <f t="shared" si="12"/>
        <v>0</v>
      </c>
      <c r="U22" s="54"/>
      <c r="V22" s="54">
        <f t="shared" si="13"/>
        <v>0</v>
      </c>
      <c r="W22" s="54">
        <f t="shared" si="14"/>
        <v>0</v>
      </c>
    </row>
    <row r="23" spans="1:23" s="20" customFormat="1" ht="12" customHeight="1">
      <c r="A23" s="25" t="s">
        <v>507</v>
      </c>
      <c r="B23" s="79" t="s">
        <v>47</v>
      </c>
      <c r="C23" s="27"/>
      <c r="D23" s="27"/>
      <c r="E23" s="27">
        <f>SUM(C23:D23)</f>
        <v>0</v>
      </c>
      <c r="F23" s="27"/>
      <c r="G23" s="27"/>
      <c r="H23" s="27">
        <f>SUM(F23:G23)</f>
        <v>0</v>
      </c>
      <c r="I23" s="27"/>
      <c r="J23" s="27"/>
      <c r="K23" s="27">
        <f>SUM(I23:J23)</f>
        <v>0</v>
      </c>
      <c r="L23" s="27"/>
      <c r="M23" s="27"/>
      <c r="N23" s="27">
        <f>SUM(L23:M23)</f>
        <v>0</v>
      </c>
      <c r="O23" s="27"/>
      <c r="P23" s="27"/>
      <c r="Q23" s="27">
        <f>SUM(O23:P23)</f>
        <v>0</v>
      </c>
      <c r="R23" s="445"/>
      <c r="S23" s="54">
        <f t="shared" si="11"/>
        <v>0</v>
      </c>
      <c r="T23" s="54">
        <f t="shared" si="12"/>
        <v>0</v>
      </c>
      <c r="U23" s="54"/>
      <c r="V23" s="54">
        <f t="shared" si="13"/>
        <v>0</v>
      </c>
      <c r="W23" s="54">
        <f t="shared" si="14"/>
        <v>0</v>
      </c>
    </row>
    <row r="24" spans="1:23" s="20" customFormat="1" ht="12" customHeight="1">
      <c r="A24" s="25" t="s">
        <v>508</v>
      </c>
      <c r="B24" s="82" t="s">
        <v>49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445"/>
      <c r="S24" s="54">
        <f t="shared" si="11"/>
        <v>0</v>
      </c>
      <c r="T24" s="54">
        <f t="shared" si="12"/>
        <v>0</v>
      </c>
      <c r="U24" s="54"/>
      <c r="V24" s="54">
        <f t="shared" si="13"/>
        <v>0</v>
      </c>
      <c r="W24" s="54">
        <f t="shared" si="14"/>
        <v>0</v>
      </c>
    </row>
    <row r="25" spans="1:23" s="20" customFormat="1" ht="12" customHeight="1">
      <c r="A25" s="25" t="s">
        <v>509</v>
      </c>
      <c r="B25" s="82" t="s">
        <v>51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445"/>
      <c r="S25" s="54">
        <f t="shared" si="11"/>
        <v>0</v>
      </c>
      <c r="T25" s="54">
        <f t="shared" si="12"/>
        <v>0</v>
      </c>
      <c r="U25" s="54"/>
      <c r="V25" s="54">
        <f t="shared" si="13"/>
        <v>0</v>
      </c>
      <c r="W25" s="54">
        <f t="shared" si="14"/>
        <v>0</v>
      </c>
    </row>
    <row r="26" spans="1:23" s="20" customFormat="1" ht="12" customHeight="1">
      <c r="A26" s="25" t="s">
        <v>510</v>
      </c>
      <c r="B26" s="82" t="s">
        <v>53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445"/>
      <c r="S26" s="54">
        <f t="shared" si="11"/>
        <v>0</v>
      </c>
      <c r="T26" s="54">
        <f t="shared" si="12"/>
        <v>0</v>
      </c>
      <c r="U26" s="54"/>
      <c r="V26" s="54">
        <f t="shared" si="13"/>
        <v>0</v>
      </c>
      <c r="W26" s="54">
        <f t="shared" si="14"/>
        <v>0</v>
      </c>
    </row>
    <row r="27" spans="1:23" s="20" customFormat="1" ht="12" customHeight="1" thickBot="1">
      <c r="A27" s="25" t="s">
        <v>511</v>
      </c>
      <c r="B27" s="28" t="s">
        <v>277</v>
      </c>
      <c r="C27" s="29"/>
      <c r="D27" s="29"/>
      <c r="E27" s="29">
        <f>SUM(C27:D27)</f>
        <v>0</v>
      </c>
      <c r="F27" s="29"/>
      <c r="G27" s="29"/>
      <c r="H27" s="29">
        <f>SUM(F27:G27)</f>
        <v>0</v>
      </c>
      <c r="I27" s="29"/>
      <c r="J27" s="29"/>
      <c r="K27" s="29">
        <f>SUM(I27:J27)</f>
        <v>0</v>
      </c>
      <c r="L27" s="29"/>
      <c r="M27" s="29"/>
      <c r="N27" s="29">
        <f>SUM(L27:M27)</f>
        <v>0</v>
      </c>
      <c r="O27" s="29"/>
      <c r="P27" s="29"/>
      <c r="Q27" s="29">
        <f>SUM(O27:P27)</f>
        <v>0</v>
      </c>
      <c r="R27" s="445"/>
      <c r="S27" s="54">
        <f t="shared" si="11"/>
        <v>0</v>
      </c>
      <c r="T27" s="54">
        <f t="shared" si="12"/>
        <v>0</v>
      </c>
      <c r="U27" s="54"/>
      <c r="V27" s="54">
        <f t="shared" si="13"/>
        <v>0</v>
      </c>
      <c r="W27" s="54">
        <f t="shared" si="14"/>
        <v>0</v>
      </c>
    </row>
    <row r="28" spans="1:23" s="20" customFormat="1" ht="12" customHeight="1" thickBot="1">
      <c r="A28" s="22" t="s">
        <v>58</v>
      </c>
      <c r="B28" s="23" t="s">
        <v>278</v>
      </c>
      <c r="C28" s="15">
        <f>+C29+C30+C31</f>
        <v>0</v>
      </c>
      <c r="D28" s="15">
        <f>+D29+D30+D31</f>
        <v>0</v>
      </c>
      <c r="E28" s="15">
        <f>+E29+E30+E31</f>
        <v>0</v>
      </c>
      <c r="F28" s="15">
        <f t="shared" ref="F28:Q28" si="17">+F29+F30+F31</f>
        <v>0</v>
      </c>
      <c r="G28" s="15">
        <f t="shared" si="17"/>
        <v>0</v>
      </c>
      <c r="H28" s="15">
        <f t="shared" si="17"/>
        <v>0</v>
      </c>
      <c r="I28" s="15">
        <f t="shared" si="17"/>
        <v>0</v>
      </c>
      <c r="J28" s="15">
        <f t="shared" si="17"/>
        <v>0</v>
      </c>
      <c r="K28" s="15">
        <f t="shared" si="17"/>
        <v>0</v>
      </c>
      <c r="L28" s="15">
        <f t="shared" si="17"/>
        <v>0</v>
      </c>
      <c r="M28" s="15">
        <f t="shared" si="17"/>
        <v>0</v>
      </c>
      <c r="N28" s="15">
        <f t="shared" si="17"/>
        <v>0</v>
      </c>
      <c r="O28" s="15">
        <f t="shared" si="17"/>
        <v>0</v>
      </c>
      <c r="P28" s="15">
        <f t="shared" si="17"/>
        <v>0</v>
      </c>
      <c r="Q28" s="15">
        <f t="shared" si="17"/>
        <v>0</v>
      </c>
      <c r="R28" s="442"/>
      <c r="S28" s="54">
        <f t="shared" si="11"/>
        <v>0</v>
      </c>
      <c r="T28" s="54">
        <f t="shared" si="12"/>
        <v>0</v>
      </c>
      <c r="U28" s="54"/>
      <c r="V28" s="54">
        <f t="shared" si="13"/>
        <v>0</v>
      </c>
      <c r="W28" s="54">
        <f t="shared" si="14"/>
        <v>0</v>
      </c>
    </row>
    <row r="29" spans="1:23" s="20" customFormat="1" ht="12" customHeight="1">
      <c r="A29" s="25" t="s">
        <v>60</v>
      </c>
      <c r="B29" s="26" t="s">
        <v>83</v>
      </c>
      <c r="C29" s="27"/>
      <c r="D29" s="27"/>
      <c r="E29" s="27">
        <f>SUM(C29:D29)</f>
        <v>0</v>
      </c>
      <c r="F29" s="27"/>
      <c r="G29" s="27"/>
      <c r="H29" s="27">
        <f>SUM(F29:G29)</f>
        <v>0</v>
      </c>
      <c r="I29" s="27"/>
      <c r="J29" s="27"/>
      <c r="K29" s="27">
        <f>SUM(I29:J29)</f>
        <v>0</v>
      </c>
      <c r="L29" s="27"/>
      <c r="M29" s="27"/>
      <c r="N29" s="27">
        <f>SUM(L29:M29)</f>
        <v>0</v>
      </c>
      <c r="O29" s="27"/>
      <c r="P29" s="27"/>
      <c r="Q29" s="27">
        <f>SUM(O29:P29)</f>
        <v>0</v>
      </c>
      <c r="R29" s="445"/>
      <c r="S29" s="54">
        <f t="shared" si="11"/>
        <v>0</v>
      </c>
      <c r="T29" s="54">
        <f t="shared" si="12"/>
        <v>0</v>
      </c>
      <c r="U29" s="54"/>
      <c r="V29" s="54">
        <f t="shared" si="13"/>
        <v>0</v>
      </c>
      <c r="W29" s="54">
        <f t="shared" si="14"/>
        <v>0</v>
      </c>
    </row>
    <row r="30" spans="1:23" s="20" customFormat="1" ht="12" customHeight="1">
      <c r="A30" s="25" t="s">
        <v>62</v>
      </c>
      <c r="B30" s="28" t="s">
        <v>85</v>
      </c>
      <c r="C30" s="29"/>
      <c r="D30" s="29"/>
      <c r="E30" s="29">
        <f>SUM(C30:D30)</f>
        <v>0</v>
      </c>
      <c r="F30" s="29"/>
      <c r="G30" s="29"/>
      <c r="H30" s="29">
        <f>SUM(F30:G30)</f>
        <v>0</v>
      </c>
      <c r="I30" s="29"/>
      <c r="J30" s="29"/>
      <c r="K30" s="29">
        <f>SUM(I30:J30)</f>
        <v>0</v>
      </c>
      <c r="L30" s="29"/>
      <c r="M30" s="29"/>
      <c r="N30" s="29">
        <f>SUM(L30:M30)</f>
        <v>0</v>
      </c>
      <c r="O30" s="29"/>
      <c r="P30" s="29"/>
      <c r="Q30" s="29">
        <f>SUM(O30:P30)</f>
        <v>0</v>
      </c>
      <c r="R30" s="445"/>
      <c r="S30" s="54">
        <f t="shared" si="11"/>
        <v>0</v>
      </c>
      <c r="T30" s="54">
        <f t="shared" si="12"/>
        <v>0</v>
      </c>
      <c r="U30" s="54"/>
      <c r="V30" s="54">
        <f t="shared" si="13"/>
        <v>0</v>
      </c>
      <c r="W30" s="54">
        <f t="shared" si="14"/>
        <v>0</v>
      </c>
    </row>
    <row r="31" spans="1:23" s="20" customFormat="1" ht="12" customHeight="1" thickBot="1">
      <c r="A31" s="17" t="s">
        <v>64</v>
      </c>
      <c r="B31" s="31" t="s">
        <v>87</v>
      </c>
      <c r="C31" s="30"/>
      <c r="D31" s="30"/>
      <c r="E31" s="30">
        <f>SUM(C31:D31)</f>
        <v>0</v>
      </c>
      <c r="F31" s="30"/>
      <c r="G31" s="30"/>
      <c r="H31" s="30">
        <f>SUM(F31:G31)</f>
        <v>0</v>
      </c>
      <c r="I31" s="30"/>
      <c r="J31" s="30"/>
      <c r="K31" s="30">
        <f>SUM(I31:J31)</f>
        <v>0</v>
      </c>
      <c r="L31" s="30"/>
      <c r="M31" s="30"/>
      <c r="N31" s="30">
        <f>SUM(L31:M31)</f>
        <v>0</v>
      </c>
      <c r="O31" s="30"/>
      <c r="P31" s="30"/>
      <c r="Q31" s="30">
        <f>SUM(O31:P31)</f>
        <v>0</v>
      </c>
      <c r="R31" s="445"/>
      <c r="S31" s="54">
        <f t="shared" si="11"/>
        <v>0</v>
      </c>
      <c r="T31" s="54">
        <f t="shared" si="12"/>
        <v>0</v>
      </c>
      <c r="U31" s="54"/>
      <c r="V31" s="54">
        <f t="shared" si="13"/>
        <v>0</v>
      </c>
      <c r="W31" s="54">
        <f t="shared" si="14"/>
        <v>0</v>
      </c>
    </row>
    <row r="32" spans="1:23" s="16" customFormat="1" ht="12" customHeight="1" thickBot="1">
      <c r="A32" s="22" t="s">
        <v>80</v>
      </c>
      <c r="B32" s="23" t="s">
        <v>185</v>
      </c>
      <c r="C32" s="24">
        <f t="shared" ref="C32:Q32" si="18">SUM(C33:C37)</f>
        <v>0</v>
      </c>
      <c r="D32" s="24">
        <f t="shared" si="18"/>
        <v>0</v>
      </c>
      <c r="E32" s="24">
        <f t="shared" si="18"/>
        <v>0</v>
      </c>
      <c r="F32" s="24">
        <f t="shared" si="18"/>
        <v>0</v>
      </c>
      <c r="G32" s="24">
        <f t="shared" si="18"/>
        <v>0</v>
      </c>
      <c r="H32" s="24">
        <f t="shared" si="18"/>
        <v>0</v>
      </c>
      <c r="I32" s="24">
        <f t="shared" si="18"/>
        <v>0</v>
      </c>
      <c r="J32" s="24">
        <f t="shared" si="18"/>
        <v>0</v>
      </c>
      <c r="K32" s="24">
        <f t="shared" si="18"/>
        <v>0</v>
      </c>
      <c r="L32" s="24">
        <f t="shared" si="18"/>
        <v>0</v>
      </c>
      <c r="M32" s="24">
        <f t="shared" si="18"/>
        <v>0</v>
      </c>
      <c r="N32" s="24">
        <f t="shared" si="18"/>
        <v>0</v>
      </c>
      <c r="O32" s="24">
        <f t="shared" si="18"/>
        <v>0</v>
      </c>
      <c r="P32" s="24">
        <f t="shared" si="18"/>
        <v>0</v>
      </c>
      <c r="Q32" s="24">
        <f t="shared" si="18"/>
        <v>0</v>
      </c>
      <c r="R32" s="444"/>
      <c r="S32" s="54">
        <f t="shared" ref="S32:S34" si="19">SUM(C32,F32,I32,L32,O32)</f>
        <v>0</v>
      </c>
      <c r="T32" s="54">
        <f t="shared" ref="T32:T34" si="20">SUM(D32,G32,J32,M32,P32)</f>
        <v>0</v>
      </c>
      <c r="U32" s="54"/>
      <c r="V32" s="54">
        <f t="shared" ref="V32:V34" si="21">SUM(S32:T32)</f>
        <v>0</v>
      </c>
      <c r="W32" s="54">
        <f t="shared" ref="W32:W34" si="22">SUM(E32,H32,K32,N32,Q32)</f>
        <v>0</v>
      </c>
    </row>
    <row r="33" spans="1:23" s="77" customFormat="1" ht="22.5">
      <c r="A33" s="25" t="s">
        <v>513</v>
      </c>
      <c r="B33" s="79" t="s">
        <v>686</v>
      </c>
      <c r="C33" s="80"/>
      <c r="D33" s="80"/>
      <c r="E33" s="80">
        <f t="shared" ref="E33:E37" si="23">SUM(C33:D33)</f>
        <v>0</v>
      </c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S33" s="54">
        <f t="shared" si="19"/>
        <v>0</v>
      </c>
      <c r="T33" s="54">
        <f t="shared" si="20"/>
        <v>0</v>
      </c>
      <c r="U33" s="54"/>
      <c r="V33" s="54">
        <f t="shared" si="21"/>
        <v>0</v>
      </c>
      <c r="W33" s="54">
        <f t="shared" si="22"/>
        <v>0</v>
      </c>
    </row>
    <row r="34" spans="1:23" s="77" customFormat="1" ht="22.5">
      <c r="A34" s="25" t="s">
        <v>514</v>
      </c>
      <c r="B34" s="82" t="s">
        <v>722</v>
      </c>
      <c r="C34" s="83"/>
      <c r="D34" s="83"/>
      <c r="E34" s="83">
        <f t="shared" si="23"/>
        <v>0</v>
      </c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S34" s="54">
        <f t="shared" si="19"/>
        <v>0</v>
      </c>
      <c r="T34" s="54">
        <f t="shared" si="20"/>
        <v>0</v>
      </c>
      <c r="U34" s="54"/>
      <c r="V34" s="54">
        <f t="shared" si="21"/>
        <v>0</v>
      </c>
      <c r="W34" s="54">
        <f t="shared" si="22"/>
        <v>0</v>
      </c>
    </row>
    <row r="35" spans="1:23" s="77" customFormat="1" ht="22.5">
      <c r="A35" s="25" t="s">
        <v>515</v>
      </c>
      <c r="B35" s="82" t="s">
        <v>717</v>
      </c>
      <c r="C35" s="83"/>
      <c r="D35" s="83"/>
      <c r="E35" s="83">
        <f t="shared" si="23"/>
        <v>0</v>
      </c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S35" s="54">
        <f t="shared" si="6"/>
        <v>0</v>
      </c>
      <c r="T35" s="54">
        <f t="shared" si="7"/>
        <v>0</v>
      </c>
      <c r="U35" s="54"/>
      <c r="V35" s="54">
        <f t="shared" si="8"/>
        <v>0</v>
      </c>
      <c r="W35" s="54">
        <f t="shared" si="1"/>
        <v>0</v>
      </c>
    </row>
    <row r="36" spans="1:23" s="77" customFormat="1" ht="22.5">
      <c r="A36" s="25" t="s">
        <v>516</v>
      </c>
      <c r="B36" s="85" t="s">
        <v>694</v>
      </c>
      <c r="C36" s="87"/>
      <c r="D36" s="87"/>
      <c r="E36" s="83">
        <f t="shared" si="23"/>
        <v>0</v>
      </c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S36" s="54">
        <f t="shared" si="6"/>
        <v>0</v>
      </c>
      <c r="T36" s="54">
        <f t="shared" si="7"/>
        <v>0</v>
      </c>
      <c r="U36" s="54"/>
      <c r="V36" s="54">
        <f t="shared" si="8"/>
        <v>0</v>
      </c>
      <c r="W36" s="54"/>
    </row>
    <row r="37" spans="1:23" s="77" customFormat="1" ht="12" customHeight="1" thickBot="1">
      <c r="A37" s="25" t="s">
        <v>721</v>
      </c>
      <c r="B37" s="85" t="s">
        <v>695</v>
      </c>
      <c r="C37" s="87"/>
      <c r="D37" s="87"/>
      <c r="E37" s="83">
        <f t="shared" si="23"/>
        <v>0</v>
      </c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S37" s="54">
        <f t="shared" si="6"/>
        <v>0</v>
      </c>
      <c r="T37" s="54">
        <f t="shared" si="7"/>
        <v>0</v>
      </c>
      <c r="U37" s="54"/>
      <c r="V37" s="54">
        <f t="shared" si="8"/>
        <v>0</v>
      </c>
      <c r="W37" s="54"/>
    </row>
    <row r="38" spans="1:23" s="16" customFormat="1" ht="12" customHeight="1" thickBot="1">
      <c r="A38" s="22" t="s">
        <v>163</v>
      </c>
      <c r="B38" s="23" t="s">
        <v>279</v>
      </c>
      <c r="C38" s="32"/>
      <c r="D38" s="32"/>
      <c r="E38" s="32">
        <f>SUM(C38:D38)</f>
        <v>0</v>
      </c>
      <c r="F38" s="32"/>
      <c r="G38" s="32"/>
      <c r="H38" s="32">
        <f>SUM(F38:G38)</f>
        <v>0</v>
      </c>
      <c r="I38" s="32"/>
      <c r="J38" s="32"/>
      <c r="K38" s="32">
        <f>SUM(I38:J38)</f>
        <v>0</v>
      </c>
      <c r="L38" s="32"/>
      <c r="M38" s="32"/>
      <c r="N38" s="32">
        <f>SUM(L38:M38)</f>
        <v>0</v>
      </c>
      <c r="O38" s="32"/>
      <c r="P38" s="32"/>
      <c r="Q38" s="32">
        <f>SUM(O38:P38)</f>
        <v>0</v>
      </c>
      <c r="R38" s="444"/>
      <c r="S38" s="54">
        <f t="shared" si="6"/>
        <v>0</v>
      </c>
      <c r="T38" s="54">
        <f t="shared" si="7"/>
        <v>0</v>
      </c>
      <c r="U38" s="54"/>
      <c r="V38" s="54">
        <f t="shared" si="8"/>
        <v>0</v>
      </c>
      <c r="W38" s="54">
        <f t="shared" si="1"/>
        <v>0</v>
      </c>
    </row>
    <row r="39" spans="1:23" s="16" customFormat="1" ht="12" customHeight="1" thickBot="1">
      <c r="A39" s="9" t="s">
        <v>98</v>
      </c>
      <c r="B39" s="23" t="s">
        <v>280</v>
      </c>
      <c r="C39" s="33">
        <f t="shared" ref="C39:Q39" si="24">+C4+C15+C21+C22+C28+C32+C38</f>
        <v>39690000</v>
      </c>
      <c r="D39" s="33">
        <f t="shared" si="24"/>
        <v>0</v>
      </c>
      <c r="E39" s="33">
        <f t="shared" si="24"/>
        <v>39690000</v>
      </c>
      <c r="F39" s="33">
        <f t="shared" si="24"/>
        <v>19248000</v>
      </c>
      <c r="G39" s="33">
        <f t="shared" si="24"/>
        <v>0</v>
      </c>
      <c r="H39" s="33">
        <f t="shared" si="24"/>
        <v>19248000</v>
      </c>
      <c r="I39" s="33">
        <f t="shared" si="24"/>
        <v>7775000</v>
      </c>
      <c r="J39" s="33">
        <f t="shared" si="24"/>
        <v>0</v>
      </c>
      <c r="K39" s="33">
        <f t="shared" si="24"/>
        <v>7775000</v>
      </c>
      <c r="L39" s="33">
        <f t="shared" si="24"/>
        <v>1245000</v>
      </c>
      <c r="M39" s="33">
        <f t="shared" si="24"/>
        <v>0</v>
      </c>
      <c r="N39" s="33">
        <f t="shared" si="24"/>
        <v>1245000</v>
      </c>
      <c r="O39" s="33">
        <f t="shared" si="24"/>
        <v>0</v>
      </c>
      <c r="P39" s="33">
        <f t="shared" si="24"/>
        <v>825000</v>
      </c>
      <c r="Q39" s="33">
        <f t="shared" si="24"/>
        <v>825000</v>
      </c>
      <c r="R39" s="442"/>
      <c r="S39" s="54">
        <f t="shared" si="6"/>
        <v>67958000</v>
      </c>
      <c r="T39" s="54">
        <f t="shared" si="7"/>
        <v>825000</v>
      </c>
      <c r="U39" s="54"/>
      <c r="V39" s="54">
        <f t="shared" si="8"/>
        <v>68783000</v>
      </c>
      <c r="W39" s="54">
        <f t="shared" ref="W39:W61" si="25">SUM(E39,H39,K39,N39,Q39)</f>
        <v>68783000</v>
      </c>
    </row>
    <row r="40" spans="1:23" s="16" customFormat="1" ht="12" customHeight="1" thickBot="1">
      <c r="A40" s="34" t="s">
        <v>100</v>
      </c>
      <c r="B40" s="23" t="s">
        <v>281</v>
      </c>
      <c r="C40" s="33">
        <f>+C41+C42+C43</f>
        <v>75746602</v>
      </c>
      <c r="D40" s="33">
        <f>+D41+D42+D43</f>
        <v>0</v>
      </c>
      <c r="E40" s="33">
        <f>+E41+E42+E43</f>
        <v>75746602</v>
      </c>
      <c r="F40" s="33">
        <f t="shared" ref="F40:Q40" si="26">+F41+F42+F43</f>
        <v>429257373</v>
      </c>
      <c r="G40" s="33">
        <f t="shared" si="26"/>
        <v>0</v>
      </c>
      <c r="H40" s="33">
        <f t="shared" si="26"/>
        <v>429257373</v>
      </c>
      <c r="I40" s="33">
        <f t="shared" si="26"/>
        <v>48739379</v>
      </c>
      <c r="J40" s="33">
        <f t="shared" si="26"/>
        <v>0</v>
      </c>
      <c r="K40" s="33">
        <f t="shared" si="26"/>
        <v>48739379</v>
      </c>
      <c r="L40" s="33">
        <f t="shared" si="26"/>
        <v>26681503</v>
      </c>
      <c r="M40" s="33">
        <f t="shared" si="26"/>
        <v>0</v>
      </c>
      <c r="N40" s="33">
        <f t="shared" si="26"/>
        <v>26681503</v>
      </c>
      <c r="O40" s="33">
        <f t="shared" si="26"/>
        <v>0</v>
      </c>
      <c r="P40" s="33">
        <f t="shared" si="26"/>
        <v>13211199</v>
      </c>
      <c r="Q40" s="33">
        <f t="shared" si="26"/>
        <v>13211199</v>
      </c>
      <c r="R40" s="442"/>
      <c r="S40" s="54">
        <f t="shared" si="6"/>
        <v>580424857</v>
      </c>
      <c r="T40" s="54">
        <f t="shared" si="7"/>
        <v>13211199</v>
      </c>
      <c r="U40" s="54"/>
      <c r="V40" s="54">
        <f t="shared" si="8"/>
        <v>593636056</v>
      </c>
      <c r="W40" s="54">
        <f t="shared" si="25"/>
        <v>593636056</v>
      </c>
    </row>
    <row r="41" spans="1:23" s="16" customFormat="1" ht="12" customHeight="1">
      <c r="A41" s="25" t="s">
        <v>282</v>
      </c>
      <c r="B41" s="26" t="s">
        <v>238</v>
      </c>
      <c r="C41" s="27">
        <v>335602</v>
      </c>
      <c r="D41" s="27"/>
      <c r="E41" s="27">
        <f>SUM(C41:D41)</f>
        <v>335602</v>
      </c>
      <c r="F41" s="27">
        <v>416373</v>
      </c>
      <c r="G41" s="27"/>
      <c r="H41" s="27">
        <f>SUM(F41:G41)</f>
        <v>416373</v>
      </c>
      <c r="I41" s="27">
        <v>1062379.4000000001</v>
      </c>
      <c r="J41" s="27"/>
      <c r="K41" s="27">
        <f>SUM(I41:J41)</f>
        <v>1062379.4000000001</v>
      </c>
      <c r="L41" s="27">
        <v>493503</v>
      </c>
      <c r="M41" s="27"/>
      <c r="N41" s="27">
        <f>SUM(L41:M41)</f>
        <v>493503</v>
      </c>
      <c r="O41" s="27"/>
      <c r="P41" s="27">
        <v>343199</v>
      </c>
      <c r="Q41" s="27">
        <f>SUM(O41:P41)</f>
        <v>343199</v>
      </c>
      <c r="R41" s="445"/>
      <c r="S41" s="54">
        <f t="shared" si="6"/>
        <v>2307857.4000000004</v>
      </c>
      <c r="T41" s="54">
        <f t="shared" si="7"/>
        <v>343199</v>
      </c>
      <c r="U41" s="54"/>
      <c r="V41" s="54">
        <f t="shared" si="8"/>
        <v>2651056.4000000004</v>
      </c>
      <c r="W41" s="54">
        <f t="shared" si="25"/>
        <v>2651056.4000000004</v>
      </c>
    </row>
    <row r="42" spans="1:23" s="16" customFormat="1" ht="12" customHeight="1">
      <c r="A42" s="25" t="s">
        <v>283</v>
      </c>
      <c r="B42" s="28" t="s">
        <v>284</v>
      </c>
      <c r="C42" s="29"/>
      <c r="D42" s="29"/>
      <c r="E42" s="29">
        <f>SUM(C42:D42)</f>
        <v>0</v>
      </c>
      <c r="F42" s="29"/>
      <c r="G42" s="29"/>
      <c r="H42" s="29">
        <f>SUM(F42:G42)</f>
        <v>0</v>
      </c>
      <c r="I42" s="29"/>
      <c r="J42" s="29"/>
      <c r="K42" s="29">
        <f>SUM(I42:J42)</f>
        <v>0</v>
      </c>
      <c r="L42" s="29"/>
      <c r="M42" s="29"/>
      <c r="N42" s="29">
        <f>SUM(L42:M42)</f>
        <v>0</v>
      </c>
      <c r="O42" s="29"/>
      <c r="P42" s="29"/>
      <c r="Q42" s="29">
        <f>SUM(O42:P42)</f>
        <v>0</v>
      </c>
      <c r="R42" s="445"/>
      <c r="S42" s="54">
        <f t="shared" si="6"/>
        <v>0</v>
      </c>
      <c r="T42" s="54">
        <f t="shared" si="7"/>
        <v>0</v>
      </c>
      <c r="U42" s="54"/>
      <c r="V42" s="54">
        <f t="shared" si="8"/>
        <v>0</v>
      </c>
      <c r="W42" s="54">
        <f t="shared" si="25"/>
        <v>0</v>
      </c>
    </row>
    <row r="43" spans="1:23" s="20" customFormat="1" ht="12" customHeight="1" thickBot="1">
      <c r="A43" s="17" t="s">
        <v>285</v>
      </c>
      <c r="B43" s="31" t="s">
        <v>286</v>
      </c>
      <c r="C43" s="30">
        <f t="shared" ref="C43:Q43" si="27">C61-(C39+C41+C42)</f>
        <v>75411000</v>
      </c>
      <c r="D43" s="30">
        <f t="shared" si="27"/>
        <v>0</v>
      </c>
      <c r="E43" s="30">
        <f t="shared" si="27"/>
        <v>75411000</v>
      </c>
      <c r="F43" s="30">
        <f t="shared" si="27"/>
        <v>428841000</v>
      </c>
      <c r="G43" s="30">
        <f t="shared" si="27"/>
        <v>0</v>
      </c>
      <c r="H43" s="30">
        <f t="shared" si="27"/>
        <v>428841000</v>
      </c>
      <c r="I43" s="30">
        <f t="shared" si="27"/>
        <v>47676999.600000001</v>
      </c>
      <c r="J43" s="30">
        <f t="shared" si="27"/>
        <v>0</v>
      </c>
      <c r="K43" s="30">
        <f t="shared" si="27"/>
        <v>47676999.600000001</v>
      </c>
      <c r="L43" s="30">
        <f t="shared" si="27"/>
        <v>26188000</v>
      </c>
      <c r="M43" s="30">
        <f t="shared" si="27"/>
        <v>0</v>
      </c>
      <c r="N43" s="30">
        <f t="shared" si="27"/>
        <v>26188000</v>
      </c>
      <c r="O43" s="30">
        <f t="shared" si="27"/>
        <v>0</v>
      </c>
      <c r="P43" s="30">
        <f t="shared" si="27"/>
        <v>12868000</v>
      </c>
      <c r="Q43" s="30">
        <f t="shared" si="27"/>
        <v>12868000</v>
      </c>
      <c r="R43" s="445"/>
      <c r="S43" s="54">
        <f>SUM(C43,F43,I43,L43,O43)</f>
        <v>578116999.60000002</v>
      </c>
      <c r="T43" s="54">
        <f>SUM(D43,G43,J43,M43,P43)</f>
        <v>12868000</v>
      </c>
      <c r="U43" s="54"/>
      <c r="V43" s="54">
        <f t="shared" si="8"/>
        <v>590984999.60000002</v>
      </c>
      <c r="W43" s="54">
        <f t="shared" si="25"/>
        <v>590984999.60000002</v>
      </c>
    </row>
    <row r="44" spans="1:23" s="20" customFormat="1" ht="15" customHeight="1" thickBot="1">
      <c r="A44" s="34" t="s">
        <v>169</v>
      </c>
      <c r="B44" s="35" t="s">
        <v>287</v>
      </c>
      <c r="C44" s="36">
        <f>+C39+C40</f>
        <v>115436602</v>
      </c>
      <c r="D44" s="36">
        <f>+D39+D40</f>
        <v>0</v>
      </c>
      <c r="E44" s="36">
        <f>+E39+E40</f>
        <v>115436602</v>
      </c>
      <c r="F44" s="36">
        <f t="shared" ref="F44:Q44" si="28">+F39+F40</f>
        <v>448505373</v>
      </c>
      <c r="G44" s="36">
        <f t="shared" si="28"/>
        <v>0</v>
      </c>
      <c r="H44" s="36">
        <f t="shared" si="28"/>
        <v>448505373</v>
      </c>
      <c r="I44" s="36">
        <f t="shared" si="28"/>
        <v>56514379</v>
      </c>
      <c r="J44" s="36">
        <f t="shared" si="28"/>
        <v>0</v>
      </c>
      <c r="K44" s="36">
        <f t="shared" si="28"/>
        <v>56514379</v>
      </c>
      <c r="L44" s="36">
        <f t="shared" si="28"/>
        <v>27926503</v>
      </c>
      <c r="M44" s="36">
        <f t="shared" si="28"/>
        <v>0</v>
      </c>
      <c r="N44" s="36">
        <f t="shared" si="28"/>
        <v>27926503</v>
      </c>
      <c r="O44" s="36">
        <f t="shared" si="28"/>
        <v>0</v>
      </c>
      <c r="P44" s="36">
        <f t="shared" si="28"/>
        <v>14036199</v>
      </c>
      <c r="Q44" s="36">
        <f t="shared" si="28"/>
        <v>14036199</v>
      </c>
      <c r="R44" s="39"/>
      <c r="S44" s="54">
        <f t="shared" si="6"/>
        <v>648382857</v>
      </c>
      <c r="T44" s="54">
        <f t="shared" si="7"/>
        <v>14036199</v>
      </c>
      <c r="U44" s="54"/>
      <c r="V44" s="54">
        <f t="shared" si="8"/>
        <v>662419056</v>
      </c>
      <c r="W44" s="54">
        <f t="shared" si="25"/>
        <v>662419056</v>
      </c>
    </row>
    <row r="45" spans="1:23" s="20" customFormat="1" ht="15" customHeight="1" thickBot="1">
      <c r="A45" s="37"/>
      <c r="B45" s="38"/>
      <c r="C45" s="755"/>
      <c r="D45" s="755"/>
      <c r="E45" s="755"/>
      <c r="F45" s="755"/>
      <c r="G45" s="755"/>
      <c r="H45" s="755"/>
      <c r="I45" s="755"/>
      <c r="J45" s="755"/>
      <c r="K45" s="755"/>
      <c r="L45" s="755"/>
      <c r="M45" s="755"/>
      <c r="N45" s="755"/>
      <c r="O45" s="755"/>
      <c r="P45" s="755"/>
      <c r="Q45" s="755"/>
      <c r="R45" s="39"/>
      <c r="S45" s="54">
        <f t="shared" si="6"/>
        <v>0</v>
      </c>
      <c r="T45" s="54">
        <f t="shared" si="7"/>
        <v>0</v>
      </c>
      <c r="U45" s="54"/>
      <c r="V45" s="54">
        <f t="shared" si="8"/>
        <v>0</v>
      </c>
      <c r="W45" s="54">
        <f t="shared" si="25"/>
        <v>0</v>
      </c>
    </row>
    <row r="46" spans="1:23" s="11" customFormat="1" ht="16.5" customHeight="1" thickBot="1">
      <c r="A46" s="43"/>
      <c r="B46" s="434" t="s">
        <v>178</v>
      </c>
      <c r="C46" s="899" t="s">
        <v>264</v>
      </c>
      <c r="D46" s="900"/>
      <c r="E46" s="901"/>
      <c r="F46" s="899" t="s">
        <v>265</v>
      </c>
      <c r="G46" s="900"/>
      <c r="H46" s="901"/>
      <c r="I46" s="899" t="s">
        <v>266</v>
      </c>
      <c r="J46" s="900"/>
      <c r="K46" s="901"/>
      <c r="L46" s="899" t="s">
        <v>267</v>
      </c>
      <c r="M46" s="900"/>
      <c r="N46" s="901"/>
      <c r="O46" s="899" t="s">
        <v>268</v>
      </c>
      <c r="P46" s="900"/>
      <c r="Q46" s="901"/>
      <c r="R46" s="39"/>
      <c r="S46" s="54">
        <f t="shared" si="6"/>
        <v>0</v>
      </c>
      <c r="T46" s="54">
        <f t="shared" si="7"/>
        <v>0</v>
      </c>
      <c r="U46" s="54"/>
      <c r="V46" s="54">
        <f t="shared" si="8"/>
        <v>0</v>
      </c>
      <c r="W46" s="54">
        <f t="shared" si="25"/>
        <v>0</v>
      </c>
    </row>
    <row r="47" spans="1:23" s="44" customFormat="1" ht="12" customHeight="1" thickBot="1">
      <c r="A47" s="22" t="s">
        <v>19</v>
      </c>
      <c r="B47" s="23" t="s">
        <v>288</v>
      </c>
      <c r="C47" s="15">
        <f>SUM(C48:C52)</f>
        <v>115186602</v>
      </c>
      <c r="D47" s="15">
        <f>SUM(D48:D52)</f>
        <v>0</v>
      </c>
      <c r="E47" s="15">
        <f>SUM(E48:E52)</f>
        <v>115186602</v>
      </c>
      <c r="F47" s="15">
        <f t="shared" ref="F47:Q47" si="29">SUM(F48:F52)</f>
        <v>444172373</v>
      </c>
      <c r="G47" s="15">
        <f t="shared" si="29"/>
        <v>0</v>
      </c>
      <c r="H47" s="15">
        <f t="shared" si="29"/>
        <v>444172373</v>
      </c>
      <c r="I47" s="15">
        <f t="shared" si="29"/>
        <v>56514379</v>
      </c>
      <c r="J47" s="15">
        <f t="shared" si="29"/>
        <v>0</v>
      </c>
      <c r="K47" s="15">
        <f t="shared" si="29"/>
        <v>56514379</v>
      </c>
      <c r="L47" s="15">
        <f t="shared" si="29"/>
        <v>25699503</v>
      </c>
      <c r="M47" s="15">
        <f t="shared" si="29"/>
        <v>0</v>
      </c>
      <c r="N47" s="15">
        <f t="shared" si="29"/>
        <v>25699503</v>
      </c>
      <c r="O47" s="15">
        <f t="shared" si="29"/>
        <v>0</v>
      </c>
      <c r="P47" s="15">
        <f t="shared" si="29"/>
        <v>13886199</v>
      </c>
      <c r="Q47" s="15">
        <f t="shared" si="29"/>
        <v>13886199</v>
      </c>
      <c r="R47" s="442"/>
      <c r="S47" s="54">
        <f t="shared" si="6"/>
        <v>641572857</v>
      </c>
      <c r="T47" s="54">
        <f t="shared" si="7"/>
        <v>13886199</v>
      </c>
      <c r="U47" s="54"/>
      <c r="V47" s="54">
        <f t="shared" si="8"/>
        <v>655459056</v>
      </c>
      <c r="W47" s="54">
        <f t="shared" si="25"/>
        <v>655459056</v>
      </c>
    </row>
    <row r="48" spans="1:23" ht="12" customHeight="1">
      <c r="A48" s="17" t="s">
        <v>21</v>
      </c>
      <c r="B48" s="21" t="s">
        <v>144</v>
      </c>
      <c r="C48" s="27">
        <v>21941000</v>
      </c>
      <c r="D48" s="27"/>
      <c r="E48" s="27">
        <f>SUM(C48:D48)</f>
        <v>21941000</v>
      </c>
      <c r="F48" s="27">
        <v>276980000</v>
      </c>
      <c r="G48" s="27"/>
      <c r="H48" s="27">
        <f>SUM(F48:G48)</f>
        <v>276980000</v>
      </c>
      <c r="I48" s="27">
        <v>31031000</v>
      </c>
      <c r="J48" s="27"/>
      <c r="K48" s="27">
        <f>SUM(I48:J48)</f>
        <v>31031000</v>
      </c>
      <c r="L48" s="27">
        <v>15205000</v>
      </c>
      <c r="M48" s="27"/>
      <c r="N48" s="27">
        <f>SUM(L48:M48)</f>
        <v>15205000</v>
      </c>
      <c r="O48" s="27"/>
      <c r="P48" s="27">
        <v>8632000</v>
      </c>
      <c r="Q48" s="27">
        <f>SUM(O48:P48)</f>
        <v>8632000</v>
      </c>
      <c r="R48" s="445"/>
      <c r="S48" s="54">
        <f t="shared" si="6"/>
        <v>345157000</v>
      </c>
      <c r="T48" s="54">
        <f t="shared" si="7"/>
        <v>8632000</v>
      </c>
      <c r="U48" s="54"/>
      <c r="V48" s="54">
        <f t="shared" si="8"/>
        <v>353789000</v>
      </c>
      <c r="W48" s="54">
        <f t="shared" si="25"/>
        <v>353789000</v>
      </c>
    </row>
    <row r="49" spans="1:23" ht="12" customHeight="1">
      <c r="A49" s="17" t="s">
        <v>23</v>
      </c>
      <c r="B49" s="18" t="s">
        <v>145</v>
      </c>
      <c r="C49" s="45">
        <v>4515000</v>
      </c>
      <c r="D49" s="45"/>
      <c r="E49" s="45">
        <f>SUM(C49:D49)</f>
        <v>4515000</v>
      </c>
      <c r="F49" s="45">
        <v>60806000</v>
      </c>
      <c r="G49" s="45"/>
      <c r="H49" s="45">
        <f>SUM(F49:G49)</f>
        <v>60806000</v>
      </c>
      <c r="I49" s="45">
        <v>6234000</v>
      </c>
      <c r="J49" s="45"/>
      <c r="K49" s="45">
        <f>SUM(I49:J49)</f>
        <v>6234000</v>
      </c>
      <c r="L49" s="45">
        <v>2981000</v>
      </c>
      <c r="M49" s="45"/>
      <c r="N49" s="45">
        <f>SUM(L49:M49)</f>
        <v>2981000</v>
      </c>
      <c r="O49" s="45"/>
      <c r="P49" s="45">
        <v>1725000</v>
      </c>
      <c r="Q49" s="45">
        <f>SUM(O49:P49)</f>
        <v>1725000</v>
      </c>
      <c r="R49" s="445"/>
      <c r="S49" s="54">
        <f t="shared" si="6"/>
        <v>74536000</v>
      </c>
      <c r="T49" s="54">
        <f t="shared" si="7"/>
        <v>1725000</v>
      </c>
      <c r="U49" s="54"/>
      <c r="V49" s="54">
        <f t="shared" si="8"/>
        <v>76261000</v>
      </c>
      <c r="W49" s="54">
        <f t="shared" si="25"/>
        <v>76261000</v>
      </c>
    </row>
    <row r="50" spans="1:23" ht="12" customHeight="1">
      <c r="A50" s="17" t="s">
        <v>25</v>
      </c>
      <c r="B50" s="18" t="s">
        <v>146</v>
      </c>
      <c r="C50" s="45">
        <v>88395000</v>
      </c>
      <c r="D50" s="45"/>
      <c r="E50" s="45">
        <f>SUM(C50:D50)</f>
        <v>88395000</v>
      </c>
      <c r="F50" s="45">
        <v>105519000</v>
      </c>
      <c r="G50" s="45"/>
      <c r="H50" s="45">
        <f>SUM(F50:G50)</f>
        <v>105519000</v>
      </c>
      <c r="I50" s="45">
        <v>18159000</v>
      </c>
      <c r="J50" s="45"/>
      <c r="K50" s="45">
        <f>SUM(I50:J50)</f>
        <v>18159000</v>
      </c>
      <c r="L50" s="45">
        <v>7048000</v>
      </c>
      <c r="M50" s="45"/>
      <c r="N50" s="45">
        <f>SUM(L50:M50)</f>
        <v>7048000</v>
      </c>
      <c r="O50" s="45"/>
      <c r="P50" s="45">
        <v>3179000</v>
      </c>
      <c r="Q50" s="45">
        <f>SUM(O50:P50)</f>
        <v>3179000</v>
      </c>
      <c r="R50" s="445"/>
      <c r="S50" s="54">
        <f t="shared" si="6"/>
        <v>219121000</v>
      </c>
      <c r="T50" s="54">
        <f t="shared" si="7"/>
        <v>3179000</v>
      </c>
      <c r="U50" s="54"/>
      <c r="V50" s="54">
        <f t="shared" si="8"/>
        <v>222300000</v>
      </c>
      <c r="W50" s="54">
        <f t="shared" si="25"/>
        <v>222300000</v>
      </c>
    </row>
    <row r="51" spans="1:23" ht="12" customHeight="1">
      <c r="A51" s="17" t="s">
        <v>27</v>
      </c>
      <c r="B51" s="18" t="s">
        <v>147</v>
      </c>
      <c r="C51" s="45">
        <v>0</v>
      </c>
      <c r="D51" s="45"/>
      <c r="E51" s="45">
        <f>SUM(C51:D51)</f>
        <v>0</v>
      </c>
      <c r="F51" s="45">
        <v>0</v>
      </c>
      <c r="G51" s="45"/>
      <c r="H51" s="45">
        <f>SUM(F51:G51)</f>
        <v>0</v>
      </c>
      <c r="I51" s="45">
        <v>0</v>
      </c>
      <c r="J51" s="45"/>
      <c r="K51" s="45">
        <f>SUM(I51:J51)</f>
        <v>0</v>
      </c>
      <c r="L51" s="45">
        <v>0</v>
      </c>
      <c r="M51" s="45"/>
      <c r="N51" s="45">
        <f>SUM(L51:M51)</f>
        <v>0</v>
      </c>
      <c r="O51" s="45"/>
      <c r="P51" s="45">
        <v>0</v>
      </c>
      <c r="Q51" s="45">
        <f>SUM(O51:P51)</f>
        <v>0</v>
      </c>
      <c r="R51" s="445"/>
      <c r="S51" s="54">
        <f t="shared" si="6"/>
        <v>0</v>
      </c>
      <c r="T51" s="54">
        <f t="shared" si="7"/>
        <v>0</v>
      </c>
      <c r="U51" s="54"/>
      <c r="V51" s="54">
        <f t="shared" si="8"/>
        <v>0</v>
      </c>
      <c r="W51" s="54">
        <f t="shared" si="25"/>
        <v>0</v>
      </c>
    </row>
    <row r="52" spans="1:23" ht="12" customHeight="1" thickBot="1">
      <c r="A52" s="17" t="s">
        <v>29</v>
      </c>
      <c r="B52" s="18" t="s">
        <v>149</v>
      </c>
      <c r="C52" s="45">
        <v>335602</v>
      </c>
      <c r="D52" s="45"/>
      <c r="E52" s="45">
        <f>SUM(C52:D52)</f>
        <v>335602</v>
      </c>
      <c r="F52" s="45">
        <v>867373</v>
      </c>
      <c r="G52" s="45"/>
      <c r="H52" s="45">
        <f>SUM(F52:G52)</f>
        <v>867373</v>
      </c>
      <c r="I52" s="45">
        <v>1090379</v>
      </c>
      <c r="J52" s="45"/>
      <c r="K52" s="45">
        <f>SUM(I52:J52)</f>
        <v>1090379</v>
      </c>
      <c r="L52" s="45">
        <v>465503</v>
      </c>
      <c r="M52" s="45"/>
      <c r="N52" s="45">
        <f>SUM(L52:M52)</f>
        <v>465503</v>
      </c>
      <c r="O52" s="45"/>
      <c r="P52" s="45">
        <v>350199</v>
      </c>
      <c r="Q52" s="45">
        <f>SUM(O52:P52)</f>
        <v>350199</v>
      </c>
      <c r="R52" s="445"/>
      <c r="S52" s="54">
        <f t="shared" si="6"/>
        <v>2758857</v>
      </c>
      <c r="T52" s="54">
        <f t="shared" si="7"/>
        <v>350199</v>
      </c>
      <c r="U52" s="54"/>
      <c r="V52" s="54">
        <f t="shared" si="8"/>
        <v>3109056</v>
      </c>
      <c r="W52" s="54">
        <f t="shared" si="25"/>
        <v>3109056</v>
      </c>
    </row>
    <row r="53" spans="1:23" ht="12" customHeight="1" thickBot="1">
      <c r="A53" s="22" t="s">
        <v>32</v>
      </c>
      <c r="B53" s="23" t="s">
        <v>289</v>
      </c>
      <c r="C53" s="15">
        <f>C54+C56+C58</f>
        <v>250000</v>
      </c>
      <c r="D53" s="15">
        <f t="shared" ref="D53:Q53" si="30">D54+D56+D58</f>
        <v>0</v>
      </c>
      <c r="E53" s="15">
        <f t="shared" si="30"/>
        <v>250000</v>
      </c>
      <c r="F53" s="15">
        <f t="shared" si="30"/>
        <v>4333000</v>
      </c>
      <c r="G53" s="15">
        <f t="shared" si="30"/>
        <v>0</v>
      </c>
      <c r="H53" s="15">
        <f t="shared" si="30"/>
        <v>4333000</v>
      </c>
      <c r="I53" s="15">
        <f t="shared" si="30"/>
        <v>0</v>
      </c>
      <c r="J53" s="15">
        <f t="shared" si="30"/>
        <v>0</v>
      </c>
      <c r="K53" s="15">
        <f t="shared" si="30"/>
        <v>0</v>
      </c>
      <c r="L53" s="15">
        <f t="shared" si="30"/>
        <v>2227000</v>
      </c>
      <c r="M53" s="15">
        <f t="shared" si="30"/>
        <v>0</v>
      </c>
      <c r="N53" s="15">
        <f t="shared" si="30"/>
        <v>2227000</v>
      </c>
      <c r="O53" s="15">
        <f t="shared" si="30"/>
        <v>0</v>
      </c>
      <c r="P53" s="15">
        <f t="shared" si="30"/>
        <v>150000</v>
      </c>
      <c r="Q53" s="15">
        <f t="shared" si="30"/>
        <v>150000</v>
      </c>
      <c r="R53" s="442"/>
      <c r="S53" s="54">
        <f t="shared" si="6"/>
        <v>6810000</v>
      </c>
      <c r="T53" s="54">
        <f t="shared" si="7"/>
        <v>150000</v>
      </c>
      <c r="U53" s="54"/>
      <c r="V53" s="54">
        <f t="shared" si="8"/>
        <v>6960000</v>
      </c>
      <c r="W53" s="54">
        <f t="shared" si="25"/>
        <v>6960000</v>
      </c>
    </row>
    <row r="54" spans="1:23" s="44" customFormat="1" ht="12" customHeight="1">
      <c r="A54" s="17" t="s">
        <v>34</v>
      </c>
      <c r="B54" s="18" t="s">
        <v>150</v>
      </c>
      <c r="C54" s="27">
        <v>250000</v>
      </c>
      <c r="D54" s="27"/>
      <c r="E54" s="27">
        <f>SUM(C54:D54)</f>
        <v>250000</v>
      </c>
      <c r="F54" s="27">
        <v>4333000</v>
      </c>
      <c r="G54" s="27"/>
      <c r="H54" s="27">
        <f>SUM(F54:G54)</f>
        <v>4333000</v>
      </c>
      <c r="I54" s="27"/>
      <c r="J54" s="27"/>
      <c r="K54" s="27">
        <f>SUM(I54:J54)</f>
        <v>0</v>
      </c>
      <c r="L54" s="27">
        <v>2227000</v>
      </c>
      <c r="M54" s="27"/>
      <c r="N54" s="27">
        <f>SUM(L54:M54)</f>
        <v>2227000</v>
      </c>
      <c r="O54" s="27"/>
      <c r="P54" s="27">
        <v>150000</v>
      </c>
      <c r="Q54" s="27">
        <f>SUM(O54:P54)</f>
        <v>150000</v>
      </c>
      <c r="R54" s="445"/>
      <c r="S54" s="54">
        <f t="shared" si="6"/>
        <v>6810000</v>
      </c>
      <c r="T54" s="54">
        <f t="shared" si="7"/>
        <v>150000</v>
      </c>
      <c r="U54" s="54"/>
      <c r="V54" s="54">
        <f t="shared" si="8"/>
        <v>6960000</v>
      </c>
      <c r="W54" s="54">
        <f t="shared" si="25"/>
        <v>6960000</v>
      </c>
    </row>
    <row r="55" spans="1:23" s="44" customFormat="1" ht="12" customHeight="1">
      <c r="A55" s="17" t="s">
        <v>36</v>
      </c>
      <c r="B55" s="114" t="s">
        <v>151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445"/>
      <c r="S55" s="54">
        <f t="shared" si="6"/>
        <v>0</v>
      </c>
      <c r="T55" s="54">
        <f t="shared" si="7"/>
        <v>0</v>
      </c>
      <c r="U55" s="54"/>
      <c r="V55" s="54">
        <f t="shared" si="8"/>
        <v>0</v>
      </c>
      <c r="W55" s="54">
        <f t="shared" si="25"/>
        <v>0</v>
      </c>
    </row>
    <row r="56" spans="1:23" ht="12" customHeight="1">
      <c r="A56" s="17" t="s">
        <v>38</v>
      </c>
      <c r="B56" s="114" t="s">
        <v>152</v>
      </c>
      <c r="C56" s="45"/>
      <c r="D56" s="45"/>
      <c r="E56" s="45">
        <f>SUM(C56:D56)</f>
        <v>0</v>
      </c>
      <c r="F56" s="45"/>
      <c r="G56" s="45"/>
      <c r="H56" s="45">
        <f>SUM(F56:G56)</f>
        <v>0</v>
      </c>
      <c r="I56" s="45"/>
      <c r="J56" s="45"/>
      <c r="K56" s="45">
        <f>SUM(I56:J56)</f>
        <v>0</v>
      </c>
      <c r="L56" s="45"/>
      <c r="M56" s="45"/>
      <c r="N56" s="45">
        <f>SUM(L56:M56)</f>
        <v>0</v>
      </c>
      <c r="O56" s="45"/>
      <c r="P56" s="45"/>
      <c r="Q56" s="45">
        <f>SUM(O56:P56)</f>
        <v>0</v>
      </c>
      <c r="R56" s="445"/>
      <c r="S56" s="54">
        <f t="shared" si="6"/>
        <v>0</v>
      </c>
      <c r="T56" s="54">
        <f t="shared" si="7"/>
        <v>0</v>
      </c>
      <c r="U56" s="54"/>
      <c r="V56" s="54">
        <f t="shared" si="8"/>
        <v>0</v>
      </c>
      <c r="W56" s="54">
        <f t="shared" si="25"/>
        <v>0</v>
      </c>
    </row>
    <row r="57" spans="1:23" ht="12" customHeight="1">
      <c r="A57" s="17" t="s">
        <v>40</v>
      </c>
      <c r="B57" s="114" t="s">
        <v>153</v>
      </c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45"/>
      <c r="S57" s="54">
        <f t="shared" si="6"/>
        <v>0</v>
      </c>
      <c r="T57" s="54">
        <f t="shared" si="7"/>
        <v>0</v>
      </c>
      <c r="U57" s="54"/>
      <c r="V57" s="54">
        <f t="shared" si="8"/>
        <v>0</v>
      </c>
      <c r="W57" s="54">
        <f t="shared" si="25"/>
        <v>0</v>
      </c>
    </row>
    <row r="58" spans="1:23" ht="12" customHeight="1">
      <c r="A58" s="17" t="s">
        <v>42</v>
      </c>
      <c r="B58" s="115" t="s">
        <v>154</v>
      </c>
      <c r="C58" s="45"/>
      <c r="D58" s="45"/>
      <c r="E58" s="45">
        <f>SUM(C58:D58)</f>
        <v>0</v>
      </c>
      <c r="F58" s="45"/>
      <c r="G58" s="45"/>
      <c r="H58" s="45">
        <f>SUM(F58:G58)</f>
        <v>0</v>
      </c>
      <c r="I58" s="45"/>
      <c r="J58" s="45"/>
      <c r="K58" s="45">
        <f>SUM(I58:J58)</f>
        <v>0</v>
      </c>
      <c r="L58" s="45"/>
      <c r="M58" s="45"/>
      <c r="N58" s="45">
        <f>SUM(L58:M58)</f>
        <v>0</v>
      </c>
      <c r="O58" s="45"/>
      <c r="P58" s="45"/>
      <c r="Q58" s="45">
        <f>SUM(O58:P58)</f>
        <v>0</v>
      </c>
      <c r="R58" s="445"/>
      <c r="S58" s="54">
        <f t="shared" si="6"/>
        <v>0</v>
      </c>
      <c r="T58" s="54">
        <f t="shared" si="7"/>
        <v>0</v>
      </c>
      <c r="U58" s="54"/>
      <c r="V58" s="54">
        <f t="shared" si="8"/>
        <v>0</v>
      </c>
      <c r="W58" s="54">
        <f t="shared" si="25"/>
        <v>0</v>
      </c>
    </row>
    <row r="59" spans="1:23" ht="12" customHeight="1" thickBot="1">
      <c r="A59" s="17" t="s">
        <v>40</v>
      </c>
      <c r="B59" s="114" t="s">
        <v>290</v>
      </c>
      <c r="C59" s="429"/>
      <c r="D59" s="429"/>
      <c r="E59" s="429">
        <f>SUM(C59:D59)</f>
        <v>0</v>
      </c>
      <c r="F59" s="429"/>
      <c r="G59" s="429"/>
      <c r="H59" s="429">
        <f>SUM(F59:G59)</f>
        <v>0</v>
      </c>
      <c r="I59" s="429"/>
      <c r="J59" s="429"/>
      <c r="K59" s="429">
        <f>SUM(I59:J59)</f>
        <v>0</v>
      </c>
      <c r="L59" s="429"/>
      <c r="M59" s="429"/>
      <c r="N59" s="429">
        <f>SUM(L59:M59)</f>
        <v>0</v>
      </c>
      <c r="O59" s="429"/>
      <c r="P59" s="429"/>
      <c r="Q59" s="429">
        <f>SUM(O59:P59)</f>
        <v>0</v>
      </c>
      <c r="R59" s="445"/>
      <c r="S59" s="54">
        <f t="shared" si="6"/>
        <v>0</v>
      </c>
      <c r="T59" s="54">
        <f t="shared" si="7"/>
        <v>0</v>
      </c>
      <c r="U59" s="54"/>
      <c r="V59" s="54">
        <f t="shared" si="8"/>
        <v>0</v>
      </c>
      <c r="W59" s="54">
        <f t="shared" si="25"/>
        <v>0</v>
      </c>
    </row>
    <row r="60" spans="1:23" ht="12" customHeight="1" thickBot="1">
      <c r="A60" s="431" t="s">
        <v>291</v>
      </c>
      <c r="B60" s="23" t="s">
        <v>381</v>
      </c>
      <c r="C60" s="430"/>
      <c r="D60" s="430"/>
      <c r="E60" s="430">
        <f>SUM(C60:D60)</f>
        <v>0</v>
      </c>
      <c r="F60" s="430"/>
      <c r="G60" s="430"/>
      <c r="H60" s="430">
        <f>SUM(F60:G60)</f>
        <v>0</v>
      </c>
      <c r="I60" s="430"/>
      <c r="J60" s="430"/>
      <c r="K60" s="430">
        <f>SUM(I60:J60)</f>
        <v>0</v>
      </c>
      <c r="L60" s="430"/>
      <c r="M60" s="430"/>
      <c r="N60" s="430">
        <f>SUM(L60:M60)</f>
        <v>0</v>
      </c>
      <c r="O60" s="430"/>
      <c r="P60" s="430"/>
      <c r="Q60" s="430">
        <f>SUM(O60:P60)</f>
        <v>0</v>
      </c>
      <c r="R60" s="445"/>
      <c r="S60" s="54">
        <f t="shared" si="6"/>
        <v>0</v>
      </c>
      <c r="T60" s="54">
        <f t="shared" si="7"/>
        <v>0</v>
      </c>
      <c r="U60" s="54"/>
      <c r="V60" s="54">
        <f t="shared" si="8"/>
        <v>0</v>
      </c>
      <c r="W60" s="54">
        <f t="shared" si="25"/>
        <v>0</v>
      </c>
    </row>
    <row r="61" spans="1:23" ht="15" customHeight="1" thickBot="1">
      <c r="A61" s="22" t="s">
        <v>156</v>
      </c>
      <c r="B61" s="46" t="s">
        <v>292</v>
      </c>
      <c r="C61" s="47">
        <f>+C47+C53+C60</f>
        <v>115436602</v>
      </c>
      <c r="D61" s="47">
        <f t="shared" ref="D61:Q61" si="31">+D47+D53+D60</f>
        <v>0</v>
      </c>
      <c r="E61" s="47">
        <f t="shared" si="31"/>
        <v>115436602</v>
      </c>
      <c r="F61" s="47">
        <f t="shared" si="31"/>
        <v>448505373</v>
      </c>
      <c r="G61" s="47">
        <f t="shared" si="31"/>
        <v>0</v>
      </c>
      <c r="H61" s="47">
        <f t="shared" si="31"/>
        <v>448505373</v>
      </c>
      <c r="I61" s="47">
        <f t="shared" si="31"/>
        <v>56514379</v>
      </c>
      <c r="J61" s="47">
        <f t="shared" si="31"/>
        <v>0</v>
      </c>
      <c r="K61" s="47">
        <f t="shared" si="31"/>
        <v>56514379</v>
      </c>
      <c r="L61" s="47">
        <f t="shared" si="31"/>
        <v>27926503</v>
      </c>
      <c r="M61" s="47">
        <f t="shared" si="31"/>
        <v>0</v>
      </c>
      <c r="N61" s="47">
        <f t="shared" si="31"/>
        <v>27926503</v>
      </c>
      <c r="O61" s="47">
        <f t="shared" si="31"/>
        <v>0</v>
      </c>
      <c r="P61" s="47">
        <f t="shared" si="31"/>
        <v>14036199</v>
      </c>
      <c r="Q61" s="47">
        <f t="shared" si="31"/>
        <v>14036199</v>
      </c>
      <c r="R61" s="39"/>
      <c r="S61" s="54">
        <f t="shared" si="6"/>
        <v>648382857</v>
      </c>
      <c r="T61" s="54">
        <f t="shared" si="7"/>
        <v>14036199</v>
      </c>
      <c r="U61" s="54"/>
      <c r="V61" s="54">
        <f t="shared" si="8"/>
        <v>662419056</v>
      </c>
      <c r="W61" s="54">
        <f t="shared" si="25"/>
        <v>662419056</v>
      </c>
    </row>
    <row r="62" spans="1:23" ht="13.5" thickBot="1"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54">
        <f t="shared" si="6"/>
        <v>0</v>
      </c>
      <c r="T62" s="54">
        <f t="shared" si="7"/>
        <v>0</v>
      </c>
      <c r="U62" s="54"/>
      <c r="V62" s="54"/>
    </row>
    <row r="63" spans="1:23" ht="15" customHeight="1" thickBot="1">
      <c r="A63" s="50" t="s">
        <v>293</v>
      </c>
      <c r="B63" s="51"/>
      <c r="C63" s="733">
        <v>8.75</v>
      </c>
      <c r="D63" s="733"/>
      <c r="E63" s="733">
        <f>SUM(C63:D63)</f>
        <v>8.75</v>
      </c>
      <c r="F63" s="732">
        <v>82.5</v>
      </c>
      <c r="G63" s="732"/>
      <c r="H63" s="732">
        <f>SUM(F63:G63)</f>
        <v>82.5</v>
      </c>
      <c r="I63" s="732">
        <v>14</v>
      </c>
      <c r="J63" s="732"/>
      <c r="K63" s="732">
        <f>SUM(I63:J63)</f>
        <v>14</v>
      </c>
      <c r="L63" s="732">
        <v>6</v>
      </c>
      <c r="M63" s="732"/>
      <c r="N63" s="732">
        <f>SUM(L63:M63)</f>
        <v>6</v>
      </c>
      <c r="O63" s="732"/>
      <c r="P63" s="733">
        <v>2.75</v>
      </c>
      <c r="Q63" s="733">
        <f>SUM(O63:P63)</f>
        <v>2.75</v>
      </c>
      <c r="R63" s="446"/>
      <c r="S63" s="54">
        <f t="shared" si="6"/>
        <v>111.25</v>
      </c>
      <c r="T63" s="54">
        <f t="shared" si="7"/>
        <v>2.75</v>
      </c>
      <c r="U63" s="54"/>
      <c r="V63" s="54"/>
    </row>
    <row r="64" spans="1:23" ht="14.25" customHeight="1" thickBot="1">
      <c r="A64" s="50" t="s">
        <v>294</v>
      </c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446"/>
      <c r="S64" s="446"/>
    </row>
  </sheetData>
  <sheetProtection formatCells="0"/>
  <mergeCells count="22">
    <mergeCell ref="A1:A2"/>
    <mergeCell ref="B1:B2"/>
    <mergeCell ref="C1:E1"/>
    <mergeCell ref="F1:H1"/>
    <mergeCell ref="O46:Q46"/>
    <mergeCell ref="C3:D3"/>
    <mergeCell ref="F3:G3"/>
    <mergeCell ref="I3:J3"/>
    <mergeCell ref="L3:M3"/>
    <mergeCell ref="O3:P3"/>
    <mergeCell ref="C46:E46"/>
    <mergeCell ref="F46:H46"/>
    <mergeCell ref="I46:K46"/>
    <mergeCell ref="L46:N46"/>
    <mergeCell ref="O1:Q1"/>
    <mergeCell ref="E2:E3"/>
    <mergeCell ref="H2:H3"/>
    <mergeCell ref="K2:K3"/>
    <mergeCell ref="N2:N3"/>
    <mergeCell ref="Q2:Q3"/>
    <mergeCell ref="I1:K1"/>
    <mergeCell ref="L1:N1"/>
  </mergeCells>
  <phoneticPr fontId="36" type="noConversion"/>
  <printOptions horizontalCentered="1"/>
  <pageMargins left="0.19685039370078741" right="0.19685039370078741" top="0.94488188976377963" bottom="0.74803149606299213" header="0.31496062992125984" footer="0.31496062992125984"/>
  <pageSetup paperSize="9" scale="70" orientation="landscape" verticalDpi="300" r:id="rId1"/>
  <headerFooter alignWithMargins="0">
    <oddHeader>&amp;C&amp;"-,Félkövér"&amp;14Bonyhád Város Önkormányzata Intézményei
 bevételei és kiadásai előirányzat csoport és kiemelt előirányzat szerinti bontásban&amp;R3.  melléklet
Adatok: Ft-ban</oddHeader>
  </headerFooter>
  <rowBreaks count="1" manualBreakCount="1">
    <brk id="45" max="1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K64"/>
  <sheetViews>
    <sheetView view="pageBreakPreview" zoomScaleNormal="130" workbookViewId="0">
      <pane xSplit="2" ySplit="5" topLeftCell="C51" activePane="bottomRight" state="frozen"/>
      <selection activeCell="U51" sqref="U51"/>
      <selection pane="topRight" activeCell="U51" sqref="U51"/>
      <selection pane="bottomLeft" activeCell="U51" sqref="U51"/>
      <selection pane="bottomRight" activeCell="D63" sqref="D63"/>
    </sheetView>
  </sheetViews>
  <sheetFormatPr defaultColWidth="9.140625" defaultRowHeight="12.75"/>
  <cols>
    <col min="1" max="1" width="8.42578125" style="48" customWidth="1"/>
    <col min="2" max="2" width="54.85546875" style="8" bestFit="1" customWidth="1"/>
    <col min="3" max="3" width="10.85546875" style="8" bestFit="1" customWidth="1"/>
    <col min="4" max="4" width="9.140625" style="8" bestFit="1" customWidth="1"/>
    <col min="5" max="5" width="10" style="8" bestFit="1" customWidth="1"/>
    <col min="6" max="6" width="10.85546875" style="8" bestFit="1" customWidth="1"/>
    <col min="7" max="8" width="9.140625" style="8"/>
    <col min="9" max="11" width="14.140625" style="8" customWidth="1"/>
    <col min="12" max="246" width="9.140625" style="8"/>
    <col min="247" max="247" width="11.85546875" style="8" customWidth="1"/>
    <col min="248" max="248" width="67.85546875" style="8" customWidth="1"/>
    <col min="249" max="249" width="21.42578125" style="8" customWidth="1"/>
    <col min="250" max="16384" width="9.140625" style="8"/>
  </cols>
  <sheetData>
    <row r="1" spans="1:8" s="7" customFormat="1" ht="15.95" customHeight="1" thickBot="1">
      <c r="A1" s="5"/>
      <c r="B1" s="5"/>
      <c r="C1" s="5"/>
      <c r="D1" s="5"/>
      <c r="E1" s="5"/>
      <c r="F1" s="6"/>
    </row>
    <row r="2" spans="1:8" ht="15.75" customHeight="1" thickBot="1">
      <c r="A2" s="435" t="s">
        <v>262</v>
      </c>
      <c r="B2" s="235" t="s">
        <v>263</v>
      </c>
      <c r="C2" s="909" t="s">
        <v>295</v>
      </c>
      <c r="D2" s="900"/>
      <c r="E2" s="900"/>
      <c r="F2" s="901"/>
    </row>
    <row r="3" spans="1:8" s="11" customFormat="1" ht="12.95" customHeight="1" thickBot="1">
      <c r="A3" s="9">
        <v>1</v>
      </c>
      <c r="B3" s="53">
        <v>2</v>
      </c>
      <c r="C3" s="244" t="s">
        <v>269</v>
      </c>
      <c r="D3" s="233" t="s">
        <v>270</v>
      </c>
      <c r="E3" s="234" t="s">
        <v>296</v>
      </c>
      <c r="F3" s="897" t="s">
        <v>271</v>
      </c>
    </row>
    <row r="4" spans="1:8" s="11" customFormat="1" ht="15.95" customHeight="1" thickBot="1">
      <c r="A4" s="12"/>
      <c r="B4" s="13" t="s">
        <v>177</v>
      </c>
      <c r="C4" s="906" t="s">
        <v>272</v>
      </c>
      <c r="D4" s="907"/>
      <c r="E4" s="908"/>
      <c r="F4" s="898"/>
    </row>
    <row r="5" spans="1:8" s="16" customFormat="1" ht="12" customHeight="1" thickBot="1">
      <c r="A5" s="9" t="s">
        <v>19</v>
      </c>
      <c r="B5" s="236" t="s">
        <v>273</v>
      </c>
      <c r="C5" s="245">
        <f>SUM(C6:C15)</f>
        <v>0</v>
      </c>
      <c r="D5" s="245">
        <f>SUM(D6:D15)</f>
        <v>0</v>
      </c>
      <c r="E5" s="245">
        <f>SUM(E6:E15)</f>
        <v>107000</v>
      </c>
      <c r="F5" s="245">
        <f>SUM(F6:F15)</f>
        <v>107000</v>
      </c>
      <c r="H5" s="54"/>
    </row>
    <row r="6" spans="1:8" s="77" customFormat="1" ht="12" customHeight="1">
      <c r="A6" s="17" t="s">
        <v>493</v>
      </c>
      <c r="B6" s="483" t="s">
        <v>61</v>
      </c>
      <c r="C6" s="486"/>
      <c r="D6" s="80"/>
      <c r="E6" s="80"/>
      <c r="F6" s="80">
        <f>SUM(C6:E6)</f>
        <v>0</v>
      </c>
    </row>
    <row r="7" spans="1:8" s="77" customFormat="1" ht="12" customHeight="1">
      <c r="A7" s="17" t="s">
        <v>494</v>
      </c>
      <c r="B7" s="484" t="s">
        <v>63</v>
      </c>
      <c r="C7" s="83"/>
      <c r="D7" s="83"/>
      <c r="E7" s="83">
        <v>84000</v>
      </c>
      <c r="F7" s="80">
        <f t="shared" ref="F7:F15" si="0">SUM(C7:E7)</f>
        <v>84000</v>
      </c>
    </row>
    <row r="8" spans="1:8" s="77" customFormat="1" ht="12" customHeight="1">
      <c r="A8" s="17" t="s">
        <v>495</v>
      </c>
      <c r="B8" s="484" t="s">
        <v>65</v>
      </c>
      <c r="C8" s="83"/>
      <c r="D8" s="83"/>
      <c r="E8" s="83"/>
      <c r="F8" s="80">
        <f t="shared" si="0"/>
        <v>0</v>
      </c>
    </row>
    <row r="9" spans="1:8" s="77" customFormat="1" ht="12" customHeight="1">
      <c r="A9" s="17" t="s">
        <v>496</v>
      </c>
      <c r="B9" s="484" t="s">
        <v>67</v>
      </c>
      <c r="C9" s="83"/>
      <c r="D9" s="83"/>
      <c r="E9" s="83"/>
      <c r="F9" s="80">
        <f t="shared" si="0"/>
        <v>0</v>
      </c>
    </row>
    <row r="10" spans="1:8" s="77" customFormat="1" ht="12" customHeight="1">
      <c r="A10" s="17" t="s">
        <v>148</v>
      </c>
      <c r="B10" s="484" t="s">
        <v>69</v>
      </c>
      <c r="C10" s="83"/>
      <c r="D10" s="83"/>
      <c r="E10" s="83"/>
      <c r="F10" s="80">
        <f t="shared" si="0"/>
        <v>0</v>
      </c>
    </row>
    <row r="11" spans="1:8" s="77" customFormat="1" ht="12" customHeight="1">
      <c r="A11" s="17" t="s">
        <v>497</v>
      </c>
      <c r="B11" s="484" t="s">
        <v>71</v>
      </c>
      <c r="C11" s="83"/>
      <c r="D11" s="83"/>
      <c r="E11" s="83">
        <v>23000</v>
      </c>
      <c r="F11" s="80">
        <f t="shared" si="0"/>
        <v>23000</v>
      </c>
    </row>
    <row r="12" spans="1:8" s="77" customFormat="1" ht="12" customHeight="1">
      <c r="A12" s="17" t="s">
        <v>498</v>
      </c>
      <c r="B12" s="484" t="s">
        <v>73</v>
      </c>
      <c r="C12" s="487"/>
      <c r="D12" s="83"/>
      <c r="E12" s="83"/>
      <c r="F12" s="80">
        <f t="shared" si="0"/>
        <v>0</v>
      </c>
    </row>
    <row r="13" spans="1:8" s="77" customFormat="1" ht="12" customHeight="1">
      <c r="A13" s="17" t="s">
        <v>499</v>
      </c>
      <c r="B13" s="484" t="s">
        <v>75</v>
      </c>
      <c r="C13" s="487"/>
      <c r="D13" s="83"/>
      <c r="E13" s="83"/>
      <c r="F13" s="80">
        <f t="shared" si="0"/>
        <v>0</v>
      </c>
    </row>
    <row r="14" spans="1:8" s="77" customFormat="1" ht="12" customHeight="1">
      <c r="A14" s="17" t="s">
        <v>500</v>
      </c>
      <c r="B14" s="484" t="s">
        <v>77</v>
      </c>
      <c r="C14" s="488"/>
      <c r="D14" s="89"/>
      <c r="E14" s="89"/>
      <c r="F14" s="80">
        <f t="shared" si="0"/>
        <v>0</v>
      </c>
    </row>
    <row r="15" spans="1:8" s="77" customFormat="1" ht="12" customHeight="1" thickBot="1">
      <c r="A15" s="17" t="s">
        <v>501</v>
      </c>
      <c r="B15" s="485" t="s">
        <v>79</v>
      </c>
      <c r="C15" s="489"/>
      <c r="D15" s="90"/>
      <c r="E15" s="90"/>
      <c r="F15" s="80">
        <f t="shared" si="0"/>
        <v>0</v>
      </c>
    </row>
    <row r="16" spans="1:8" s="16" customFormat="1" ht="12" customHeight="1" thickBot="1">
      <c r="A16" s="9" t="s">
        <v>32</v>
      </c>
      <c r="B16" s="236" t="s">
        <v>605</v>
      </c>
      <c r="C16" s="245">
        <f>SUM(C17:C21)</f>
        <v>5267000</v>
      </c>
      <c r="D16" s="245">
        <f>SUM(D17:D21)</f>
        <v>0</v>
      </c>
      <c r="E16" s="245">
        <f>SUM(E17:E21)</f>
        <v>0</v>
      </c>
      <c r="F16" s="15">
        <f>SUM(F17:F21)</f>
        <v>5267000</v>
      </c>
      <c r="H16" s="54"/>
    </row>
    <row r="17" spans="1:8" s="20" customFormat="1" ht="12" customHeight="1">
      <c r="A17" s="17" t="s">
        <v>502</v>
      </c>
      <c r="B17" s="79" t="s">
        <v>35</v>
      </c>
      <c r="C17" s="246"/>
      <c r="D17" s="19"/>
      <c r="E17" s="19"/>
      <c r="F17" s="19">
        <f>SUM(C17:E17)</f>
        <v>0</v>
      </c>
      <c r="H17" s="54"/>
    </row>
    <row r="18" spans="1:8" s="20" customFormat="1" ht="12" customHeight="1">
      <c r="A18" s="17" t="s">
        <v>503</v>
      </c>
      <c r="B18" s="82" t="s">
        <v>37</v>
      </c>
      <c r="C18" s="246"/>
      <c r="D18" s="19"/>
      <c r="E18" s="19"/>
      <c r="F18" s="19"/>
      <c r="H18" s="54"/>
    </row>
    <row r="19" spans="1:8" s="20" customFormat="1" ht="12" customHeight="1">
      <c r="A19" s="17" t="s">
        <v>504</v>
      </c>
      <c r="B19" s="82" t="s">
        <v>39</v>
      </c>
      <c r="C19" s="246"/>
      <c r="D19" s="19"/>
      <c r="E19" s="19"/>
      <c r="F19" s="19"/>
      <c r="H19" s="54"/>
    </row>
    <row r="20" spans="1:8" s="20" customFormat="1" ht="12" customHeight="1">
      <c r="A20" s="17" t="s">
        <v>505</v>
      </c>
      <c r="B20" s="82" t="s">
        <v>41</v>
      </c>
      <c r="C20" s="246"/>
      <c r="D20" s="19"/>
      <c r="E20" s="19"/>
      <c r="F20" s="19">
        <f>SUM(C20:E20)</f>
        <v>0</v>
      </c>
      <c r="H20" s="54"/>
    </row>
    <row r="21" spans="1:8" s="20" customFormat="1" ht="12" customHeight="1" thickBot="1">
      <c r="A21" s="17" t="s">
        <v>506</v>
      </c>
      <c r="B21" s="238" t="s">
        <v>275</v>
      </c>
      <c r="C21" s="246">
        <v>5267000</v>
      </c>
      <c r="D21" s="19"/>
      <c r="E21" s="19"/>
      <c r="F21" s="19">
        <f>SUM(C21:E21)</f>
        <v>5267000</v>
      </c>
      <c r="H21" s="54"/>
    </row>
    <row r="22" spans="1:8" s="20" customFormat="1" ht="12" customHeight="1" thickBot="1">
      <c r="A22" s="22" t="s">
        <v>44</v>
      </c>
      <c r="B22" s="239" t="s">
        <v>184</v>
      </c>
      <c r="C22" s="247"/>
      <c r="D22" s="24"/>
      <c r="E22" s="24"/>
      <c r="F22" s="24"/>
      <c r="H22" s="54"/>
    </row>
    <row r="23" spans="1:8" s="20" customFormat="1" ht="12" customHeight="1" thickBot="1">
      <c r="A23" s="22" t="s">
        <v>156</v>
      </c>
      <c r="B23" s="239" t="s">
        <v>606</v>
      </c>
      <c r="C23" s="245">
        <f>+C24+C28</f>
        <v>0</v>
      </c>
      <c r="D23" s="245">
        <f>+D24+D28</f>
        <v>0</v>
      </c>
      <c r="E23" s="245">
        <f>+E24+E28</f>
        <v>0</v>
      </c>
      <c r="F23" s="15">
        <f>+F24+F28</f>
        <v>0</v>
      </c>
      <c r="H23" s="54"/>
    </row>
    <row r="24" spans="1:8" s="20" customFormat="1" ht="12" customHeight="1">
      <c r="A24" s="25" t="s">
        <v>507</v>
      </c>
      <c r="B24" s="79" t="s">
        <v>47</v>
      </c>
      <c r="C24" s="248"/>
      <c r="D24" s="248"/>
      <c r="E24" s="248"/>
      <c r="F24" s="248"/>
      <c r="H24" s="54"/>
    </row>
    <row r="25" spans="1:8" s="20" customFormat="1" ht="12" customHeight="1">
      <c r="A25" s="25" t="s">
        <v>508</v>
      </c>
      <c r="B25" s="82" t="s">
        <v>49</v>
      </c>
      <c r="C25" s="248"/>
      <c r="D25" s="248"/>
      <c r="E25" s="248"/>
      <c r="F25" s="248"/>
      <c r="H25" s="54"/>
    </row>
    <row r="26" spans="1:8" s="20" customFormat="1" ht="12" customHeight="1">
      <c r="A26" s="25" t="s">
        <v>509</v>
      </c>
      <c r="B26" s="82" t="s">
        <v>51</v>
      </c>
      <c r="C26" s="248"/>
      <c r="D26" s="248"/>
      <c r="E26" s="248"/>
      <c r="F26" s="248"/>
      <c r="H26" s="54"/>
    </row>
    <row r="27" spans="1:8" s="20" customFormat="1" ht="12" customHeight="1">
      <c r="A27" s="25" t="s">
        <v>510</v>
      </c>
      <c r="B27" s="82" t="s">
        <v>53</v>
      </c>
      <c r="C27" s="248"/>
      <c r="D27" s="248"/>
      <c r="E27" s="248"/>
      <c r="F27" s="248"/>
      <c r="H27" s="54"/>
    </row>
    <row r="28" spans="1:8" s="20" customFormat="1" ht="12" customHeight="1" thickBot="1">
      <c r="A28" s="25" t="s">
        <v>511</v>
      </c>
      <c r="B28" s="241" t="s">
        <v>277</v>
      </c>
      <c r="C28" s="248"/>
      <c r="D28" s="248"/>
      <c r="E28" s="248"/>
      <c r="F28" s="248"/>
      <c r="H28" s="54"/>
    </row>
    <row r="29" spans="1:8" s="20" customFormat="1" ht="12" customHeight="1" thickBot="1">
      <c r="A29" s="22" t="s">
        <v>58</v>
      </c>
      <c r="B29" s="239" t="s">
        <v>278</v>
      </c>
      <c r="C29" s="245">
        <f>+C30+C31+C32</f>
        <v>0</v>
      </c>
      <c r="D29" s="245">
        <f>+D30+D31+D32</f>
        <v>0</v>
      </c>
      <c r="E29" s="245">
        <f>+E30+E31+E32</f>
        <v>0</v>
      </c>
      <c r="F29" s="15">
        <f>+F30+F31+F32</f>
        <v>0</v>
      </c>
      <c r="H29" s="54"/>
    </row>
    <row r="30" spans="1:8" s="20" customFormat="1" ht="12" customHeight="1">
      <c r="A30" s="25" t="s">
        <v>60</v>
      </c>
      <c r="B30" s="240" t="s">
        <v>83</v>
      </c>
      <c r="C30" s="248"/>
      <c r="D30" s="27"/>
      <c r="E30" s="27"/>
      <c r="F30" s="27">
        <f>SUM(C30:E30)</f>
        <v>0</v>
      </c>
      <c r="H30" s="54"/>
    </row>
    <row r="31" spans="1:8" s="20" customFormat="1" ht="12" customHeight="1">
      <c r="A31" s="25" t="s">
        <v>62</v>
      </c>
      <c r="B31" s="241" t="s">
        <v>85</v>
      </c>
      <c r="C31" s="249"/>
      <c r="D31" s="29"/>
      <c r="E31" s="29"/>
      <c r="F31" s="29">
        <f>SUM(C31:E31)</f>
        <v>0</v>
      </c>
      <c r="H31" s="54"/>
    </row>
    <row r="32" spans="1:8" s="20" customFormat="1" ht="12" customHeight="1" thickBot="1">
      <c r="A32" s="17" t="s">
        <v>64</v>
      </c>
      <c r="B32" s="242" t="s">
        <v>87</v>
      </c>
      <c r="C32" s="250"/>
      <c r="D32" s="30"/>
      <c r="E32" s="30"/>
      <c r="F32" s="30">
        <f>SUM(C32:E32)</f>
        <v>0</v>
      </c>
      <c r="H32" s="54"/>
    </row>
    <row r="33" spans="1:11" s="16" customFormat="1" ht="12" customHeight="1" thickBot="1">
      <c r="A33" s="22" t="s">
        <v>80</v>
      </c>
      <c r="B33" s="239" t="s">
        <v>185</v>
      </c>
      <c r="C33" s="247"/>
      <c r="D33" s="24"/>
      <c r="E33" s="24"/>
      <c r="F33" s="24">
        <f>SUM(C33:E33)</f>
        <v>0</v>
      </c>
      <c r="H33" s="54"/>
    </row>
    <row r="34" spans="1:11" s="77" customFormat="1" ht="22.5">
      <c r="A34" s="25" t="s">
        <v>513</v>
      </c>
      <c r="B34" s="483" t="s">
        <v>686</v>
      </c>
      <c r="C34" s="490"/>
      <c r="D34" s="80"/>
      <c r="E34" s="80"/>
      <c r="F34" s="80"/>
    </row>
    <row r="35" spans="1:11" s="77" customFormat="1" ht="12" customHeight="1">
      <c r="A35" s="25" t="s">
        <v>514</v>
      </c>
      <c r="B35" s="484" t="s">
        <v>722</v>
      </c>
      <c r="C35" s="487"/>
      <c r="D35" s="83"/>
      <c r="E35" s="83"/>
      <c r="F35" s="83"/>
    </row>
    <row r="36" spans="1:11" s="77" customFormat="1" ht="22.5">
      <c r="A36" s="25" t="s">
        <v>515</v>
      </c>
      <c r="B36" s="484" t="s">
        <v>717</v>
      </c>
      <c r="C36" s="487"/>
      <c r="D36" s="83"/>
      <c r="E36" s="83"/>
      <c r="F36" s="83"/>
    </row>
    <row r="37" spans="1:11" s="77" customFormat="1" ht="22.5">
      <c r="A37" s="25"/>
      <c r="B37" s="485" t="s">
        <v>694</v>
      </c>
      <c r="C37" s="503"/>
      <c r="D37" s="87"/>
      <c r="E37" s="87"/>
      <c r="F37" s="87"/>
    </row>
    <row r="38" spans="1:11" s="77" customFormat="1" ht="13.5" thickBot="1">
      <c r="A38" s="25" t="s">
        <v>516</v>
      </c>
      <c r="B38" s="485" t="s">
        <v>695</v>
      </c>
      <c r="C38" s="491"/>
      <c r="D38" s="87"/>
      <c r="E38" s="87"/>
      <c r="F38" s="87"/>
    </row>
    <row r="39" spans="1:11" s="16" customFormat="1" ht="12" customHeight="1" thickBot="1">
      <c r="A39" s="22" t="s">
        <v>163</v>
      </c>
      <c r="B39" s="239" t="s">
        <v>279</v>
      </c>
      <c r="C39" s="247"/>
      <c r="D39" s="32"/>
      <c r="E39" s="32"/>
      <c r="F39" s="32">
        <f>SUM(C39:D39)</f>
        <v>0</v>
      </c>
      <c r="H39" s="54"/>
    </row>
    <row r="40" spans="1:11" s="16" customFormat="1" ht="12" customHeight="1" thickBot="1">
      <c r="A40" s="9" t="s">
        <v>98</v>
      </c>
      <c r="B40" s="239" t="s">
        <v>280</v>
      </c>
      <c r="C40" s="245">
        <f>+C5+C16+C22+C23+C29+C33+C39</f>
        <v>5267000</v>
      </c>
      <c r="D40" s="245">
        <f>+D5+D16+D22+D23+D29+D33+D39</f>
        <v>0</v>
      </c>
      <c r="E40" s="245">
        <f>+E5+E16+E22+E23+E29+E33+E39</f>
        <v>107000</v>
      </c>
      <c r="F40" s="33">
        <f>+F5+F16+F22+F23+F29+F33+F39</f>
        <v>5374000</v>
      </c>
      <c r="H40" s="54"/>
    </row>
    <row r="41" spans="1:11" s="16" customFormat="1" ht="12" customHeight="1" thickBot="1">
      <c r="A41" s="34" t="s">
        <v>100</v>
      </c>
      <c r="B41" s="239" t="s">
        <v>281</v>
      </c>
      <c r="C41" s="245">
        <f>+C42+C43+C44</f>
        <v>178809000</v>
      </c>
      <c r="D41" s="245">
        <f>+D42+D43+D44</f>
        <v>4481000</v>
      </c>
      <c r="E41" s="245">
        <f>+E42+E43+E44</f>
        <v>72582000</v>
      </c>
      <c r="F41" s="33">
        <f>+F42+F43+F44</f>
        <v>255872000</v>
      </c>
      <c r="H41" s="54"/>
    </row>
    <row r="42" spans="1:11" s="16" customFormat="1" ht="12" customHeight="1">
      <c r="A42" s="25" t="s">
        <v>282</v>
      </c>
      <c r="B42" s="240" t="s">
        <v>238</v>
      </c>
      <c r="C42" s="248">
        <v>584748</v>
      </c>
      <c r="D42" s="27"/>
      <c r="E42" s="27"/>
      <c r="F42" s="27">
        <f>SUM(C42:E42)</f>
        <v>584748</v>
      </c>
      <c r="H42" s="54"/>
    </row>
    <row r="43" spans="1:11" s="16" customFormat="1" ht="12" customHeight="1">
      <c r="A43" s="25" t="s">
        <v>283</v>
      </c>
      <c r="B43" s="241" t="s">
        <v>284</v>
      </c>
      <c r="C43" s="249"/>
      <c r="D43" s="29"/>
      <c r="E43" s="29"/>
      <c r="F43" s="29">
        <f>SUM(C43:E43)</f>
        <v>0</v>
      </c>
      <c r="H43" s="54"/>
    </row>
    <row r="44" spans="1:11" s="20" customFormat="1" ht="12" customHeight="1" thickBot="1">
      <c r="A44" s="17" t="s">
        <v>285</v>
      </c>
      <c r="B44" s="242" t="s">
        <v>286</v>
      </c>
      <c r="C44" s="250">
        <f>C61-(C40+C42+C43)</f>
        <v>178224252</v>
      </c>
      <c r="D44" s="30">
        <f>D61-(D40+D42+D43)</f>
        <v>4481000</v>
      </c>
      <c r="E44" s="30">
        <f>E61-(E40+E42+E43)</f>
        <v>72582000</v>
      </c>
      <c r="F44" s="30">
        <f>F61-(F40+F42+F43)</f>
        <v>255287252</v>
      </c>
      <c r="H44" s="54"/>
      <c r="I44" s="816">
        <f>C44+'3. sz. mell'!S43</f>
        <v>756341251.60000002</v>
      </c>
      <c r="J44" s="816">
        <f>D44+'3. sz. mell'!T43</f>
        <v>17349000</v>
      </c>
      <c r="K44" s="816">
        <f>E44+'3. sz. mell'!U43</f>
        <v>72582000</v>
      </c>
    </row>
    <row r="45" spans="1:11" s="20" customFormat="1" ht="15" customHeight="1" thickBot="1">
      <c r="A45" s="34" t="s">
        <v>169</v>
      </c>
      <c r="B45" s="243" t="s">
        <v>287</v>
      </c>
      <c r="C45" s="251">
        <f>+C40+C41</f>
        <v>184076000</v>
      </c>
      <c r="D45" s="36">
        <f>+D40+D41</f>
        <v>4481000</v>
      </c>
      <c r="E45" s="36">
        <f>+E40+E41</f>
        <v>72689000</v>
      </c>
      <c r="F45" s="36">
        <f>+F40+F41</f>
        <v>261246000</v>
      </c>
      <c r="H45" s="54"/>
    </row>
    <row r="46" spans="1:11" s="20" customFormat="1" ht="15" customHeight="1" thickBot="1">
      <c r="A46" s="37"/>
      <c r="B46" s="38"/>
      <c r="C46" s="38"/>
      <c r="D46" s="38"/>
      <c r="E46" s="38"/>
      <c r="F46" s="39"/>
      <c r="H46" s="54"/>
    </row>
    <row r="47" spans="1:11" s="11" customFormat="1" ht="16.5" customHeight="1" thickBot="1">
      <c r="A47" s="43"/>
      <c r="B47" s="434" t="s">
        <v>178</v>
      </c>
      <c r="C47" s="244" t="s">
        <v>269</v>
      </c>
      <c r="D47" s="233" t="s">
        <v>270</v>
      </c>
      <c r="E47" s="234" t="s">
        <v>296</v>
      </c>
      <c r="F47" s="36" t="s">
        <v>271</v>
      </c>
      <c r="H47" s="54"/>
    </row>
    <row r="48" spans="1:11" s="44" customFormat="1" ht="12" customHeight="1" thickBot="1">
      <c r="A48" s="22" t="s">
        <v>19</v>
      </c>
      <c r="B48" s="239" t="s">
        <v>288</v>
      </c>
      <c r="C48" s="245">
        <f>SUM(C49:C53)</f>
        <v>181776000</v>
      </c>
      <c r="D48" s="15">
        <f>SUM(D49:D53)</f>
        <v>4481000</v>
      </c>
      <c r="E48" s="15">
        <f>SUM(E49:E53)</f>
        <v>72689000</v>
      </c>
      <c r="F48" s="15">
        <f>SUM(F49:F53)</f>
        <v>258946000</v>
      </c>
      <c r="H48" s="54"/>
    </row>
    <row r="49" spans="1:8" ht="12" customHeight="1">
      <c r="A49" s="17" t="s">
        <v>21</v>
      </c>
      <c r="B49" s="237" t="s">
        <v>144</v>
      </c>
      <c r="C49" s="248">
        <v>130777000</v>
      </c>
      <c r="D49" s="27">
        <v>3693000</v>
      </c>
      <c r="E49" s="27">
        <v>59295000</v>
      </c>
      <c r="F49" s="27">
        <f>SUM(C49:E49)</f>
        <v>193765000</v>
      </c>
      <c r="H49" s="54"/>
    </row>
    <row r="50" spans="1:8" ht="12" customHeight="1">
      <c r="A50" s="17" t="s">
        <v>23</v>
      </c>
      <c r="B50" s="238" t="s">
        <v>145</v>
      </c>
      <c r="C50" s="252">
        <v>28759000</v>
      </c>
      <c r="D50" s="45">
        <v>758000</v>
      </c>
      <c r="E50" s="45">
        <v>12664000</v>
      </c>
      <c r="F50" s="45">
        <f>SUM(C50:E50)</f>
        <v>42181000</v>
      </c>
      <c r="H50" s="54"/>
    </row>
    <row r="51" spans="1:8" ht="12" customHeight="1">
      <c r="A51" s="17" t="s">
        <v>25</v>
      </c>
      <c r="B51" s="238" t="s">
        <v>146</v>
      </c>
      <c r="C51" s="252">
        <v>22240000</v>
      </c>
      <c r="D51" s="45">
        <v>30000</v>
      </c>
      <c r="E51" s="45">
        <v>730000</v>
      </c>
      <c r="F51" s="45">
        <f>SUM(C51:E51)</f>
        <v>23000000</v>
      </c>
      <c r="H51" s="54"/>
    </row>
    <row r="52" spans="1:8" ht="12" customHeight="1">
      <c r="A52" s="17" t="s">
        <v>27</v>
      </c>
      <c r="B52" s="238" t="s">
        <v>147</v>
      </c>
      <c r="C52" s="252"/>
      <c r="D52" s="45"/>
      <c r="E52" s="45"/>
      <c r="F52" s="45">
        <f>SUM(C52:E52)</f>
        <v>0</v>
      </c>
      <c r="H52" s="54"/>
    </row>
    <row r="53" spans="1:8" ht="12" customHeight="1" thickBot="1">
      <c r="A53" s="17" t="s">
        <v>29</v>
      </c>
      <c r="B53" s="238" t="s">
        <v>149</v>
      </c>
      <c r="C53" s="252"/>
      <c r="D53" s="45"/>
      <c r="E53" s="45"/>
      <c r="F53" s="45">
        <f>SUM(C53:E53)</f>
        <v>0</v>
      </c>
      <c r="H53" s="54"/>
    </row>
    <row r="54" spans="1:8" ht="12" customHeight="1" thickBot="1">
      <c r="A54" s="22" t="s">
        <v>32</v>
      </c>
      <c r="B54" s="239" t="s">
        <v>289</v>
      </c>
      <c r="C54" s="245">
        <f>SUM(C55:C59)</f>
        <v>2300000</v>
      </c>
      <c r="D54" s="15">
        <f>SUM(D55:D59)</f>
        <v>0</v>
      </c>
      <c r="E54" s="15"/>
      <c r="F54" s="15">
        <f>SUM(F55:F59)</f>
        <v>2300000</v>
      </c>
      <c r="H54" s="54"/>
    </row>
    <row r="55" spans="1:8" s="44" customFormat="1" ht="12" customHeight="1">
      <c r="A55" s="78" t="s">
        <v>34</v>
      </c>
      <c r="B55" s="18" t="s">
        <v>150</v>
      </c>
      <c r="C55" s="248">
        <v>2300000</v>
      </c>
      <c r="D55" s="27"/>
      <c r="E55" s="27"/>
      <c r="F55" s="27">
        <f>SUM(C55:E55)</f>
        <v>2300000</v>
      </c>
      <c r="H55" s="54"/>
    </row>
    <row r="56" spans="1:8" s="44" customFormat="1" ht="12" customHeight="1">
      <c r="A56" s="78" t="s">
        <v>36</v>
      </c>
      <c r="B56" s="114" t="s">
        <v>151</v>
      </c>
      <c r="C56" s="248"/>
      <c r="D56" s="27"/>
      <c r="E56" s="27"/>
      <c r="F56" s="27"/>
      <c r="H56" s="54"/>
    </row>
    <row r="57" spans="1:8" ht="12" customHeight="1">
      <c r="A57" s="78" t="s">
        <v>38</v>
      </c>
      <c r="B57" s="114" t="s">
        <v>152</v>
      </c>
      <c r="C57" s="252"/>
      <c r="D57" s="45"/>
      <c r="E57" s="45"/>
      <c r="F57" s="45">
        <f>SUM(C57:E57)</f>
        <v>0</v>
      </c>
      <c r="H57" s="54"/>
    </row>
    <row r="58" spans="1:8" ht="12" customHeight="1">
      <c r="A58" s="78" t="s">
        <v>40</v>
      </c>
      <c r="B58" s="114" t="s">
        <v>153</v>
      </c>
      <c r="C58" s="252"/>
      <c r="D58" s="45"/>
      <c r="E58" s="45"/>
      <c r="F58" s="45"/>
      <c r="H58" s="54"/>
    </row>
    <row r="59" spans="1:8" ht="12" customHeight="1" thickBot="1">
      <c r="A59" s="78" t="s">
        <v>42</v>
      </c>
      <c r="B59" s="115" t="s">
        <v>154</v>
      </c>
      <c r="C59" s="252"/>
      <c r="D59" s="45"/>
      <c r="E59" s="45"/>
      <c r="F59" s="45">
        <f>SUM(C59:E59)</f>
        <v>0</v>
      </c>
      <c r="H59" s="54"/>
    </row>
    <row r="60" spans="1:8" ht="12" customHeight="1" thickBot="1">
      <c r="A60" s="431" t="s">
        <v>291</v>
      </c>
      <c r="B60" s="23" t="s">
        <v>381</v>
      </c>
      <c r="C60" s="432"/>
      <c r="D60" s="430"/>
      <c r="E60" s="430"/>
      <c r="F60" s="430"/>
      <c r="H60" s="54"/>
    </row>
    <row r="61" spans="1:8" ht="15" customHeight="1" thickBot="1">
      <c r="A61" s="22" t="s">
        <v>156</v>
      </c>
      <c r="B61" s="46" t="s">
        <v>292</v>
      </c>
      <c r="C61" s="251">
        <f>+C48+C54+C60</f>
        <v>184076000</v>
      </c>
      <c r="D61" s="251">
        <f>+D48+D54+D60</f>
        <v>4481000</v>
      </c>
      <c r="E61" s="251">
        <f>+E48+E54+E60</f>
        <v>72689000</v>
      </c>
      <c r="F61" s="251">
        <f>+F48+F54+F60</f>
        <v>261246000</v>
      </c>
      <c r="H61" s="54"/>
    </row>
    <row r="62" spans="1:8" ht="13.5" thickBot="1">
      <c r="C62" s="49"/>
      <c r="D62" s="49"/>
      <c r="E62" s="49"/>
      <c r="F62" s="49"/>
    </row>
    <row r="63" spans="1:8" ht="15" customHeight="1" thickBot="1">
      <c r="A63" s="50" t="s">
        <v>293</v>
      </c>
      <c r="B63" s="51"/>
      <c r="C63" s="733">
        <v>35</v>
      </c>
      <c r="D63" s="733">
        <v>2</v>
      </c>
      <c r="E63" s="733">
        <v>20</v>
      </c>
      <c r="F63" s="733">
        <f>SUM(C63:E63)</f>
        <v>57</v>
      </c>
    </row>
    <row r="64" spans="1:8" ht="14.25" customHeight="1" thickBot="1">
      <c r="A64" s="50" t="s">
        <v>294</v>
      </c>
      <c r="B64" s="51"/>
      <c r="C64" s="52"/>
      <c r="D64" s="52"/>
      <c r="E64" s="52"/>
      <c r="F64" s="52"/>
    </row>
  </sheetData>
  <sheetProtection formatCells="0"/>
  <mergeCells count="3">
    <mergeCell ref="C4:E4"/>
    <mergeCell ref="C2:F2"/>
    <mergeCell ref="F3:F4"/>
  </mergeCells>
  <phoneticPr fontId="36" type="noConversion"/>
  <printOptions horizontalCentered="1"/>
  <pageMargins left="0.23622047244094491" right="0.23622047244094491" top="0.74803149606299213" bottom="0.35433070866141736" header="0.31496062992125984" footer="0.31496062992125984"/>
  <pageSetup paperSize="9" scale="90" orientation="portrait" verticalDpi="300" r:id="rId1"/>
  <headerFooter alignWithMargins="0">
    <oddHeader>&amp;C&amp;"-,Félkövér"&amp;14Bonyhádi Közös Önkormányzati Hivatal
 bevételei és kiadásai előirányzat csoport és kiemelt előirányzat szerinti bontásban&amp;R&amp;"-,Félkövér dőlt"&amp;12 4. melléklet
Forinban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L136"/>
  <sheetViews>
    <sheetView view="pageBreakPreview" zoomScale="115" zoomScaleNormal="130" zoomScaleSheetLayoutView="115" workbookViewId="0">
      <pane xSplit="2" ySplit="3" topLeftCell="C127" activePane="bottomRight" state="frozen"/>
      <selection activeCell="F63" sqref="F63"/>
      <selection pane="topRight" activeCell="F63" sqref="F63"/>
      <selection pane="bottomLeft" activeCell="F63" sqref="F63"/>
      <selection pane="bottomRight" activeCell="G132" sqref="G132"/>
    </sheetView>
  </sheetViews>
  <sheetFormatPr defaultColWidth="9.140625" defaultRowHeight="12.75"/>
  <cols>
    <col min="1" max="1" width="9.7109375" style="48" customWidth="1"/>
    <col min="2" max="2" width="62" style="8" bestFit="1" customWidth="1"/>
    <col min="3" max="3" width="11.140625" style="8" bestFit="1" customWidth="1"/>
    <col min="4" max="4" width="12.140625" style="8" bestFit="1" customWidth="1"/>
    <col min="5" max="5" width="10" style="8" bestFit="1" customWidth="1"/>
    <col min="6" max="6" width="12.140625" style="8" bestFit="1" customWidth="1"/>
    <col min="7" max="7" width="9.140625" style="8"/>
    <col min="8" max="8" width="12.140625" style="8" bestFit="1" customWidth="1"/>
    <col min="9" max="9" width="14.28515625" style="8" bestFit="1" customWidth="1"/>
    <col min="10" max="10" width="10.85546875" style="8" bestFit="1" customWidth="1"/>
    <col min="11" max="11" width="9.140625" style="8"/>
    <col min="12" max="12" width="12.85546875" style="8" bestFit="1" customWidth="1"/>
    <col min="13" max="243" width="9.140625" style="8"/>
    <col min="244" max="244" width="11.85546875" style="8" customWidth="1"/>
    <col min="245" max="245" width="67.85546875" style="8" customWidth="1"/>
    <col min="246" max="246" width="21.42578125" style="8" customWidth="1"/>
    <col min="247" max="16384" width="9.140625" style="8"/>
  </cols>
  <sheetData>
    <row r="1" spans="1:10" s="57" customFormat="1" ht="15.75" thickBot="1">
      <c r="A1" s="447" t="s">
        <v>262</v>
      </c>
      <c r="B1" s="467" t="s">
        <v>263</v>
      </c>
      <c r="C1" s="910" t="s">
        <v>297</v>
      </c>
      <c r="D1" s="911"/>
      <c r="E1" s="911"/>
      <c r="F1" s="912"/>
    </row>
    <row r="2" spans="1:10" s="450" customFormat="1" ht="16.5" thickBot="1">
      <c r="A2" s="448">
        <v>1</v>
      </c>
      <c r="B2" s="449">
        <v>2</v>
      </c>
      <c r="C2" s="244" t="s">
        <v>269</v>
      </c>
      <c r="D2" s="233" t="s">
        <v>270</v>
      </c>
      <c r="E2" s="464" t="s">
        <v>296</v>
      </c>
      <c r="F2" s="916" t="s">
        <v>271</v>
      </c>
    </row>
    <row r="3" spans="1:10" s="450" customFormat="1" ht="16.5" thickBot="1">
      <c r="A3" s="451"/>
      <c r="B3" s="452" t="s">
        <v>177</v>
      </c>
      <c r="C3" s="913" t="s">
        <v>272</v>
      </c>
      <c r="D3" s="914"/>
      <c r="E3" s="915"/>
      <c r="F3" s="917"/>
    </row>
    <row r="4" spans="1:10" s="450" customFormat="1" ht="16.5" thickBot="1">
      <c r="A4" s="55" t="s">
        <v>19</v>
      </c>
      <c r="B4" s="492" t="s">
        <v>20</v>
      </c>
      <c r="C4" s="500">
        <f>+C5+C6+C7+C8+C9+C10</f>
        <v>852230622</v>
      </c>
      <c r="D4" s="500">
        <f t="shared" ref="D4:E4" si="0">+D5+D6+D7+D8+D9+D10</f>
        <v>0</v>
      </c>
      <c r="E4" s="500">
        <f t="shared" si="0"/>
        <v>0</v>
      </c>
      <c r="F4" s="56">
        <f>+F5+F6+F7+F8+F9+F10</f>
        <v>852230622</v>
      </c>
      <c r="I4" s="882"/>
    </row>
    <row r="5" spans="1:10" s="453" customFormat="1" ht="15.75">
      <c r="A5" s="58" t="s">
        <v>21</v>
      </c>
      <c r="B5" s="493" t="s">
        <v>22</v>
      </c>
      <c r="C5" s="486">
        <v>254912723</v>
      </c>
      <c r="D5" s="80"/>
      <c r="E5" s="80"/>
      <c r="F5" s="80">
        <f t="shared" ref="F5:F10" si="1">SUM(C5:E5)</f>
        <v>254912723</v>
      </c>
      <c r="I5" s="882"/>
    </row>
    <row r="6" spans="1:10" s="455" customFormat="1" ht="15.75">
      <c r="A6" s="454" t="s">
        <v>23</v>
      </c>
      <c r="B6" s="494" t="s">
        <v>24</v>
      </c>
      <c r="C6" s="487">
        <v>292911351</v>
      </c>
      <c r="D6" s="83"/>
      <c r="E6" s="83"/>
      <c r="F6" s="83">
        <f t="shared" si="1"/>
        <v>292911351</v>
      </c>
      <c r="I6" s="882"/>
    </row>
    <row r="7" spans="1:10" s="455" customFormat="1" ht="15.75">
      <c r="A7" s="454" t="s">
        <v>25</v>
      </c>
      <c r="B7" s="494" t="s">
        <v>674</v>
      </c>
      <c r="C7" s="487">
        <v>285158668</v>
      </c>
      <c r="D7" s="83"/>
      <c r="E7" s="83"/>
      <c r="F7" s="83">
        <f t="shared" si="1"/>
        <v>285158668</v>
      </c>
      <c r="I7" s="882"/>
    </row>
    <row r="8" spans="1:10" s="455" customFormat="1" ht="15.75">
      <c r="A8" s="454" t="s">
        <v>27</v>
      </c>
      <c r="B8" s="494" t="s">
        <v>28</v>
      </c>
      <c r="C8" s="487">
        <v>19247880</v>
      </c>
      <c r="D8" s="83"/>
      <c r="E8" s="83"/>
      <c r="F8" s="83">
        <f t="shared" si="1"/>
        <v>19247880</v>
      </c>
      <c r="I8" s="882"/>
    </row>
    <row r="9" spans="1:10" s="455" customFormat="1" ht="15.75">
      <c r="A9" s="454" t="s">
        <v>29</v>
      </c>
      <c r="B9" s="494" t="s">
        <v>675</v>
      </c>
      <c r="C9" s="501"/>
      <c r="D9" s="462"/>
      <c r="E9" s="462"/>
      <c r="F9" s="462">
        <f t="shared" si="1"/>
        <v>0</v>
      </c>
      <c r="I9" s="882"/>
    </row>
    <row r="10" spans="1:10" s="453" customFormat="1" ht="16.5" thickBot="1">
      <c r="A10" s="456" t="s">
        <v>31</v>
      </c>
      <c r="B10" s="495" t="s">
        <v>676</v>
      </c>
      <c r="C10" s="502">
        <v>0</v>
      </c>
      <c r="D10" s="463"/>
      <c r="E10" s="463"/>
      <c r="F10" s="463">
        <f t="shared" si="1"/>
        <v>0</v>
      </c>
      <c r="I10" s="882"/>
    </row>
    <row r="11" spans="1:10" s="453" customFormat="1" ht="16.5" thickBot="1">
      <c r="A11" s="55" t="s">
        <v>32</v>
      </c>
      <c r="B11" s="496" t="s">
        <v>33</v>
      </c>
      <c r="C11" s="500">
        <f>+C12+C13+C14+C15+C16</f>
        <v>35620000</v>
      </c>
      <c r="D11" s="500">
        <f t="shared" ref="D11:E11" si="2">+D12+D13+D14+D15+D16</f>
        <v>0</v>
      </c>
      <c r="E11" s="500">
        <f t="shared" si="2"/>
        <v>0</v>
      </c>
      <c r="F11" s="56">
        <f>+F12+F13+F14+F15+F16</f>
        <v>35620000</v>
      </c>
      <c r="I11" s="882"/>
    </row>
    <row r="12" spans="1:10" s="453" customFormat="1" ht="15">
      <c r="A12" s="58" t="s">
        <v>34</v>
      </c>
      <c r="B12" s="493" t="s">
        <v>35</v>
      </c>
      <c r="C12" s="486"/>
      <c r="D12" s="80"/>
      <c r="E12" s="80"/>
      <c r="F12" s="80">
        <f t="shared" ref="F12:F16" si="3">SUM(C12:E12)</f>
        <v>0</v>
      </c>
      <c r="H12" s="884">
        <f>C12+'4. sz. mell'!C17+'3. sz. mell'!S16</f>
        <v>0</v>
      </c>
      <c r="I12" s="884">
        <f>D12+'4. sz. mell'!D17+'3. sz. mell'!T16</f>
        <v>0</v>
      </c>
      <c r="J12" s="884">
        <f>E12+'4. sz. mell'!E17+'3. sz. mell'!U16</f>
        <v>0</v>
      </c>
    </row>
    <row r="13" spans="1:10" s="453" customFormat="1" ht="15">
      <c r="A13" s="454" t="s">
        <v>36</v>
      </c>
      <c r="B13" s="494" t="s">
        <v>37</v>
      </c>
      <c r="C13" s="487"/>
      <c r="D13" s="83"/>
      <c r="E13" s="83"/>
      <c r="F13" s="83">
        <f t="shared" si="3"/>
        <v>0</v>
      </c>
      <c r="H13" s="884">
        <f>C13+'4. sz. mell'!C18+'3. sz. mell'!S17</f>
        <v>0</v>
      </c>
      <c r="I13" s="884">
        <f>D13+'4. sz. mell'!D18+'3. sz. mell'!T17</f>
        <v>0</v>
      </c>
      <c r="J13" s="884">
        <f>E13+'4. sz. mell'!E18+'3. sz. mell'!U17</f>
        <v>0</v>
      </c>
    </row>
    <row r="14" spans="1:10" s="453" customFormat="1" ht="15">
      <c r="A14" s="454" t="s">
        <v>38</v>
      </c>
      <c r="B14" s="494" t="s">
        <v>39</v>
      </c>
      <c r="C14" s="487"/>
      <c r="D14" s="83"/>
      <c r="E14" s="83"/>
      <c r="F14" s="83">
        <f t="shared" si="3"/>
        <v>0</v>
      </c>
      <c r="H14" s="884">
        <f>C14+'4. sz. mell'!C19+'3. sz. mell'!S18</f>
        <v>0</v>
      </c>
      <c r="I14" s="884">
        <f>D14+'4. sz. mell'!D19+'3. sz. mell'!T18</f>
        <v>0</v>
      </c>
      <c r="J14" s="884">
        <f>E14+'4. sz. mell'!E19+'3. sz. mell'!U18</f>
        <v>0</v>
      </c>
    </row>
    <row r="15" spans="1:10" s="453" customFormat="1" ht="15">
      <c r="A15" s="454" t="s">
        <v>40</v>
      </c>
      <c r="B15" s="494" t="s">
        <v>41</v>
      </c>
      <c r="C15" s="487"/>
      <c r="D15" s="83"/>
      <c r="E15" s="83"/>
      <c r="F15" s="83">
        <f t="shared" si="3"/>
        <v>0</v>
      </c>
      <c r="H15" s="884">
        <f>C15+'4. sz. mell'!C20+'3. sz. mell'!S19</f>
        <v>0</v>
      </c>
      <c r="I15" s="884">
        <f>D15+'4. sz. mell'!D20+'3. sz. mell'!T19</f>
        <v>0</v>
      </c>
      <c r="J15" s="884">
        <f>E15+'4. sz. mell'!E20+'3. sz. mell'!U19</f>
        <v>0</v>
      </c>
    </row>
    <row r="16" spans="1:10" s="453" customFormat="1" ht="15.75" thickBot="1">
      <c r="A16" s="454" t="s">
        <v>42</v>
      </c>
      <c r="B16" s="494" t="s">
        <v>43</v>
      </c>
      <c r="C16" s="487">
        <v>35620000</v>
      </c>
      <c r="D16" s="83"/>
      <c r="E16" s="83"/>
      <c r="F16" s="83">
        <f t="shared" si="3"/>
        <v>35620000</v>
      </c>
      <c r="H16" s="884">
        <f>C16+'4. sz. mell'!C21+'3. sz. mell'!S20</f>
        <v>44387000</v>
      </c>
      <c r="I16" s="884">
        <f>D16+'4. sz. mell'!D21+'3. sz. mell'!T20</f>
        <v>0</v>
      </c>
      <c r="J16" s="884">
        <f>E16+'4. sz. mell'!E21+'3. sz. mell'!U20</f>
        <v>0</v>
      </c>
    </row>
    <row r="17" spans="1:10" s="455" customFormat="1" ht="16.5" thickBot="1">
      <c r="A17" s="55" t="s">
        <v>44</v>
      </c>
      <c r="B17" s="492" t="s">
        <v>45</v>
      </c>
      <c r="C17" s="500">
        <f>+C18+C19+C20+C21+C22</f>
        <v>0</v>
      </c>
      <c r="D17" s="500">
        <f t="shared" ref="D17:E17" si="4">+D18+D19+D20+D21+D22</f>
        <v>1963877999</v>
      </c>
      <c r="E17" s="500">
        <f t="shared" si="4"/>
        <v>0</v>
      </c>
      <c r="F17" s="56">
        <f>+F18+F19+F20+F21+F22</f>
        <v>1963877999</v>
      </c>
      <c r="I17" s="882"/>
    </row>
    <row r="18" spans="1:10" s="455" customFormat="1" ht="15">
      <c r="A18" s="58" t="s">
        <v>46</v>
      </c>
      <c r="B18" s="493" t="s">
        <v>47</v>
      </c>
      <c r="C18" s="486"/>
      <c r="D18" s="80">
        <v>29999999</v>
      </c>
      <c r="E18" s="80"/>
      <c r="F18" s="80">
        <f t="shared" ref="F18:F22" si="5">SUM(C18:E18)</f>
        <v>29999999</v>
      </c>
      <c r="H18" s="883">
        <f>C18+'4. sz. mell'!C24+'3. sz. mell'!S23</f>
        <v>0</v>
      </c>
      <c r="I18" s="883">
        <f>D18+'4. sz. mell'!D24+'3. sz. mell'!T23</f>
        <v>29999999</v>
      </c>
      <c r="J18" s="883">
        <f>E18+'4. sz. mell'!E24+'3. sz. mell'!U23</f>
        <v>0</v>
      </c>
    </row>
    <row r="19" spans="1:10" s="453" customFormat="1" ht="15">
      <c r="A19" s="454" t="s">
        <v>48</v>
      </c>
      <c r="B19" s="494" t="s">
        <v>49</v>
      </c>
      <c r="C19" s="487"/>
      <c r="D19" s="83"/>
      <c r="E19" s="83"/>
      <c r="F19" s="83">
        <f t="shared" si="5"/>
        <v>0</v>
      </c>
      <c r="H19" s="883">
        <f>C19+'4. sz. mell'!C25+'3. sz. mell'!S24</f>
        <v>0</v>
      </c>
      <c r="I19" s="883">
        <f>D19+'4. sz. mell'!D25+'3. sz. mell'!T24</f>
        <v>0</v>
      </c>
      <c r="J19" s="883">
        <f>E19+'4. sz. mell'!E25+'3. sz. mell'!U24</f>
        <v>0</v>
      </c>
    </row>
    <row r="20" spans="1:10" s="455" customFormat="1" ht="15">
      <c r="A20" s="454" t="s">
        <v>50</v>
      </c>
      <c r="B20" s="494" t="s">
        <v>51</v>
      </c>
      <c r="C20" s="487"/>
      <c r="D20" s="83"/>
      <c r="E20" s="83"/>
      <c r="F20" s="83">
        <f t="shared" si="5"/>
        <v>0</v>
      </c>
      <c r="H20" s="883">
        <f>C20+'4. sz. mell'!C26+'3. sz. mell'!S25</f>
        <v>0</v>
      </c>
      <c r="I20" s="883">
        <f>D20+'4. sz. mell'!D26+'3. sz. mell'!T25</f>
        <v>0</v>
      </c>
      <c r="J20" s="883">
        <f>E20+'4. sz. mell'!E26+'3. sz. mell'!U25</f>
        <v>0</v>
      </c>
    </row>
    <row r="21" spans="1:10" s="455" customFormat="1" ht="15">
      <c r="A21" s="454" t="s">
        <v>52</v>
      </c>
      <c r="B21" s="494" t="s">
        <v>53</v>
      </c>
      <c r="C21" s="487"/>
      <c r="D21" s="83"/>
      <c r="E21" s="83"/>
      <c r="F21" s="83">
        <f t="shared" si="5"/>
        <v>0</v>
      </c>
      <c r="H21" s="883">
        <f>C21+'4. sz. mell'!C27+'3. sz. mell'!S26</f>
        <v>0</v>
      </c>
      <c r="I21" s="883">
        <f>D21+'4. sz. mell'!D27+'3. sz. mell'!T26</f>
        <v>0</v>
      </c>
      <c r="J21" s="883">
        <f>E21+'4. sz. mell'!E27+'3. sz. mell'!U26</f>
        <v>0</v>
      </c>
    </row>
    <row r="22" spans="1:10" s="455" customFormat="1" ht="15.75" thickBot="1">
      <c r="A22" s="454" t="s">
        <v>54</v>
      </c>
      <c r="B22" s="494" t="s">
        <v>55</v>
      </c>
      <c r="C22" s="487"/>
      <c r="D22" s="881">
        <v>1933878000</v>
      </c>
      <c r="E22" s="83"/>
      <c r="F22" s="83">
        <f t="shared" si="5"/>
        <v>1933878000</v>
      </c>
      <c r="H22" s="883">
        <f>C22+'4. sz. mell'!C28+'3. sz. mell'!S27</f>
        <v>0</v>
      </c>
      <c r="I22" s="883">
        <f>D22+'4. sz. mell'!D28+'3. sz. mell'!T27</f>
        <v>1933878000</v>
      </c>
      <c r="J22" s="883">
        <f>E22+'4. sz. mell'!E28+'3. sz. mell'!U27</f>
        <v>0</v>
      </c>
    </row>
    <row r="23" spans="1:10" s="455" customFormat="1" ht="16.5" thickBot="1">
      <c r="A23" s="55" t="s">
        <v>56</v>
      </c>
      <c r="B23" s="492" t="s">
        <v>57</v>
      </c>
      <c r="C23" s="504">
        <f>SUM(C24:C30)</f>
        <v>108834896.5999999</v>
      </c>
      <c r="D23" s="504">
        <f t="shared" ref="D23:E23" si="6">SUM(D24:D30)</f>
        <v>405383103</v>
      </c>
      <c r="E23" s="504">
        <f t="shared" si="6"/>
        <v>72582000</v>
      </c>
      <c r="F23" s="504">
        <f>SUM(F24:F30)</f>
        <v>586799999.5999999</v>
      </c>
      <c r="I23" s="882"/>
    </row>
    <row r="24" spans="1:10" s="455" customFormat="1" ht="15.75">
      <c r="A24" s="58" t="s">
        <v>507</v>
      </c>
      <c r="B24" s="79" t="s">
        <v>680</v>
      </c>
      <c r="C24" s="505">
        <v>56000000</v>
      </c>
      <c r="D24" s="505"/>
      <c r="E24" s="505"/>
      <c r="F24" s="88">
        <f t="shared" ref="F24:F30" si="7">SUM(C24:E24)</f>
        <v>56000000</v>
      </c>
      <c r="I24" s="882"/>
    </row>
    <row r="25" spans="1:10" s="455" customFormat="1" ht="15.75">
      <c r="A25" s="58" t="s">
        <v>508</v>
      </c>
      <c r="B25" s="79" t="s">
        <v>727</v>
      </c>
      <c r="C25" s="505"/>
      <c r="D25" s="203"/>
      <c r="E25" s="203"/>
      <c r="F25" s="88">
        <f t="shared" si="7"/>
        <v>0</v>
      </c>
      <c r="I25" s="882"/>
    </row>
    <row r="26" spans="1:10" s="455" customFormat="1" ht="15.75">
      <c r="A26" s="58" t="s">
        <v>509</v>
      </c>
      <c r="B26" s="82" t="s">
        <v>681</v>
      </c>
      <c r="C26" s="487">
        <v>2534896.5999999046</v>
      </c>
      <c r="D26" s="83">
        <v>405383103</v>
      </c>
      <c r="E26" s="83">
        <v>72582000</v>
      </c>
      <c r="F26" s="83">
        <f t="shared" si="7"/>
        <v>480499999.5999999</v>
      </c>
      <c r="I26" s="882"/>
    </row>
    <row r="27" spans="1:10" s="455" customFormat="1" ht="15.75">
      <c r="A27" s="58" t="s">
        <v>510</v>
      </c>
      <c r="B27" s="82" t="s">
        <v>682</v>
      </c>
      <c r="C27" s="487"/>
      <c r="D27" s="83"/>
      <c r="E27" s="83"/>
      <c r="F27" s="83">
        <f t="shared" si="7"/>
        <v>0</v>
      </c>
      <c r="I27" s="882"/>
    </row>
    <row r="28" spans="1:10" s="455" customFormat="1" ht="15.75">
      <c r="A28" s="58" t="s">
        <v>511</v>
      </c>
      <c r="B28" s="82" t="s">
        <v>683</v>
      </c>
      <c r="C28" s="487">
        <v>48500000</v>
      </c>
      <c r="D28" s="83"/>
      <c r="E28" s="83"/>
      <c r="F28" s="83">
        <f t="shared" si="7"/>
        <v>48500000</v>
      </c>
      <c r="I28" s="882"/>
    </row>
    <row r="29" spans="1:10" s="455" customFormat="1" ht="15.75">
      <c r="A29" s="58" t="s">
        <v>512</v>
      </c>
      <c r="B29" s="85" t="s">
        <v>684</v>
      </c>
      <c r="C29" s="487">
        <v>500000</v>
      </c>
      <c r="D29" s="83"/>
      <c r="E29" s="83"/>
      <c r="F29" s="83">
        <f t="shared" si="7"/>
        <v>500000</v>
      </c>
      <c r="I29" s="882"/>
    </row>
    <row r="30" spans="1:10" s="455" customFormat="1" ht="16.5" thickBot="1">
      <c r="A30" s="58" t="s">
        <v>729</v>
      </c>
      <c r="B30" s="85" t="s">
        <v>679</v>
      </c>
      <c r="C30" s="503">
        <v>1300000</v>
      </c>
      <c r="D30" s="87"/>
      <c r="E30" s="87"/>
      <c r="F30" s="87">
        <f t="shared" si="7"/>
        <v>1300000</v>
      </c>
      <c r="I30" s="882"/>
    </row>
    <row r="31" spans="1:10" s="455" customFormat="1" ht="16.5" thickBot="1">
      <c r="A31" s="55" t="s">
        <v>58</v>
      </c>
      <c r="B31" s="492" t="s">
        <v>59</v>
      </c>
      <c r="C31" s="500">
        <f>SUM(C32:C41)</f>
        <v>119341000</v>
      </c>
      <c r="D31" s="500">
        <f t="shared" ref="D31:E31" si="8">SUM(D32:D41)</f>
        <v>24784000</v>
      </c>
      <c r="E31" s="500">
        <f t="shared" si="8"/>
        <v>0</v>
      </c>
      <c r="F31" s="56">
        <f>SUM(F32:F41)</f>
        <v>144125000</v>
      </c>
      <c r="I31" s="882"/>
    </row>
    <row r="32" spans="1:10" s="455" customFormat="1" ht="15">
      <c r="A32" s="58" t="s">
        <v>60</v>
      </c>
      <c r="B32" s="493" t="s">
        <v>61</v>
      </c>
      <c r="C32" s="486"/>
      <c r="D32" s="80"/>
      <c r="E32" s="80"/>
      <c r="F32" s="80">
        <f t="shared" ref="F32:F41" si="9">SUM(C32:E32)</f>
        <v>0</v>
      </c>
      <c r="H32" s="883">
        <f>C32+'4. sz. mell'!C6+'3. sz. mell'!S5</f>
        <v>0</v>
      </c>
      <c r="I32" s="883">
        <f>D32+'4. sz. mell'!D6+'3. sz. mell'!T5</f>
        <v>0</v>
      </c>
      <c r="J32" s="883">
        <f>E32+'4. sz. mell'!E6+'3. sz. mell'!U5</f>
        <v>0</v>
      </c>
    </row>
    <row r="33" spans="1:10" s="455" customFormat="1" ht="15">
      <c r="A33" s="454" t="s">
        <v>62</v>
      </c>
      <c r="B33" s="494" t="s">
        <v>63</v>
      </c>
      <c r="C33" s="487"/>
      <c r="D33" s="83"/>
      <c r="E33" s="83"/>
      <c r="F33" s="83">
        <f t="shared" si="9"/>
        <v>0</v>
      </c>
      <c r="H33" s="883">
        <f>C33+'4. sz. mell'!C7+'3. sz. mell'!S6</f>
        <v>0</v>
      </c>
      <c r="I33" s="883">
        <f>D33+'4. sz. mell'!D7+'3. sz. mell'!T6</f>
        <v>0</v>
      </c>
      <c r="J33" s="883">
        <f>E33+'4. sz. mell'!E7+'3. sz. mell'!U6</f>
        <v>84000</v>
      </c>
    </row>
    <row r="34" spans="1:10" s="455" customFormat="1" ht="15">
      <c r="A34" s="454" t="s">
        <v>64</v>
      </c>
      <c r="B34" s="494" t="s">
        <v>65</v>
      </c>
      <c r="C34" s="487"/>
      <c r="D34" s="83"/>
      <c r="E34" s="83"/>
      <c r="F34" s="83">
        <f t="shared" si="9"/>
        <v>0</v>
      </c>
      <c r="H34" s="883">
        <f>C34+'4. sz. mell'!C8+'3. sz. mell'!S7</f>
        <v>0</v>
      </c>
      <c r="I34" s="883">
        <f>D34+'4. sz. mell'!D8+'3. sz. mell'!T7</f>
        <v>0</v>
      </c>
      <c r="J34" s="883">
        <f>E34+'4. sz. mell'!E8+'3. sz. mell'!U7</f>
        <v>0</v>
      </c>
    </row>
    <row r="35" spans="1:10" s="455" customFormat="1" ht="15">
      <c r="A35" s="454" t="s">
        <v>66</v>
      </c>
      <c r="B35" s="494" t="s">
        <v>67</v>
      </c>
      <c r="C35" s="487">
        <v>56500000</v>
      </c>
      <c r="D35" s="83">
        <v>2000000</v>
      </c>
      <c r="E35" s="83"/>
      <c r="F35" s="83">
        <f t="shared" si="9"/>
        <v>58500000</v>
      </c>
      <c r="H35" s="883">
        <f>C35+'4. sz. mell'!C9+'3. sz. mell'!S8</f>
        <v>56500000</v>
      </c>
      <c r="I35" s="883">
        <f>D35+'4. sz. mell'!D9+'3. sz. mell'!T8</f>
        <v>2000000</v>
      </c>
      <c r="J35" s="883">
        <f>E35+'4. sz. mell'!E9+'3. sz. mell'!U8</f>
        <v>0</v>
      </c>
    </row>
    <row r="36" spans="1:10" s="455" customFormat="1" ht="15">
      <c r="A36" s="454" t="s">
        <v>68</v>
      </c>
      <c r="B36" s="494" t="s">
        <v>69</v>
      </c>
      <c r="C36" s="487"/>
      <c r="D36" s="83"/>
      <c r="E36" s="83"/>
      <c r="F36" s="83">
        <f t="shared" si="9"/>
        <v>0</v>
      </c>
      <c r="H36" s="883">
        <f>C36+'4. sz. mell'!C10+'3. sz. mell'!S9</f>
        <v>0</v>
      </c>
      <c r="I36" s="883">
        <f>D36+'4. sz. mell'!D10+'3. sz. mell'!T9</f>
        <v>0</v>
      </c>
      <c r="J36" s="883">
        <f>E36+'4. sz. mell'!E10+'3. sz. mell'!U9</f>
        <v>0</v>
      </c>
    </row>
    <row r="37" spans="1:10" s="455" customFormat="1" ht="15">
      <c r="A37" s="454" t="s">
        <v>70</v>
      </c>
      <c r="B37" s="494" t="s">
        <v>71</v>
      </c>
      <c r="C37" s="487"/>
      <c r="D37" s="83"/>
      <c r="E37" s="83"/>
      <c r="F37" s="83">
        <f t="shared" si="9"/>
        <v>0</v>
      </c>
      <c r="H37" s="883">
        <f>C37+'4. sz. mell'!C11+'3. sz. mell'!S10</f>
        <v>0</v>
      </c>
      <c r="I37" s="883">
        <f>D37+'4. sz. mell'!D11+'3. sz. mell'!T10</f>
        <v>0</v>
      </c>
      <c r="J37" s="883">
        <f>E37+'4. sz. mell'!E11+'3. sz. mell'!U10</f>
        <v>23000</v>
      </c>
    </row>
    <row r="38" spans="1:10" s="455" customFormat="1" ht="15">
      <c r="A38" s="454" t="s">
        <v>72</v>
      </c>
      <c r="B38" s="494" t="s">
        <v>73</v>
      </c>
      <c r="C38" s="487"/>
      <c r="D38" s="83"/>
      <c r="E38" s="83"/>
      <c r="F38" s="83">
        <f t="shared" si="9"/>
        <v>0</v>
      </c>
      <c r="H38" s="883">
        <f>C38+'4. sz. mell'!C12+'3. sz. mell'!S11</f>
        <v>0</v>
      </c>
      <c r="I38" s="883">
        <f>D38+'4. sz. mell'!D12+'3. sz. mell'!T11</f>
        <v>0</v>
      </c>
      <c r="J38" s="883">
        <f>E38+'4. sz. mell'!E12+'3. sz. mell'!U11</f>
        <v>0</v>
      </c>
    </row>
    <row r="39" spans="1:10" s="455" customFormat="1" ht="15">
      <c r="A39" s="454" t="s">
        <v>74</v>
      </c>
      <c r="B39" s="494" t="s">
        <v>75</v>
      </c>
      <c r="C39" s="487"/>
      <c r="D39" s="83"/>
      <c r="E39" s="83"/>
      <c r="F39" s="83">
        <f t="shared" si="9"/>
        <v>0</v>
      </c>
      <c r="H39" s="883">
        <f>C39+'4. sz. mell'!C13+'3. sz. mell'!S12</f>
        <v>0</v>
      </c>
      <c r="I39" s="883">
        <f>D39+'4. sz. mell'!D13+'3. sz. mell'!T12</f>
        <v>0</v>
      </c>
      <c r="J39" s="883">
        <f>E39+'4. sz. mell'!E13+'3. sz. mell'!U12</f>
        <v>0</v>
      </c>
    </row>
    <row r="40" spans="1:10" s="455" customFormat="1" ht="15">
      <c r="A40" s="454" t="s">
        <v>76</v>
      </c>
      <c r="B40" s="494" t="s">
        <v>77</v>
      </c>
      <c r="C40" s="488"/>
      <c r="D40" s="89"/>
      <c r="E40" s="89"/>
      <c r="F40" s="89">
        <f t="shared" si="9"/>
        <v>0</v>
      </c>
      <c r="H40" s="883">
        <f>C40+'4. sz. mell'!C14+'3. sz. mell'!S13</f>
        <v>0</v>
      </c>
      <c r="I40" s="883">
        <f>D40+'4. sz. mell'!D14+'3. sz. mell'!T13</f>
        <v>0</v>
      </c>
      <c r="J40" s="883">
        <f>E40+'4. sz. mell'!E14+'3. sz. mell'!U13</f>
        <v>0</v>
      </c>
    </row>
    <row r="41" spans="1:10" s="455" customFormat="1" ht="15.75" thickBot="1">
      <c r="A41" s="456" t="s">
        <v>78</v>
      </c>
      <c r="B41" s="495" t="s">
        <v>79</v>
      </c>
      <c r="C41" s="489">
        <v>62841000</v>
      </c>
      <c r="D41" s="90">
        <v>22784000</v>
      </c>
      <c r="E41" s="90"/>
      <c r="F41" s="90">
        <f t="shared" si="9"/>
        <v>85625000</v>
      </c>
      <c r="H41" s="883">
        <f>C41+'4. sz. mell'!C15+'3. sz. mell'!S14</f>
        <v>127299000</v>
      </c>
      <c r="I41" s="883">
        <f>D41+'4. sz. mell'!D15+'3. sz. mell'!T14</f>
        <v>23609000</v>
      </c>
      <c r="J41" s="883">
        <f>E41+'4. sz. mell'!E15+'3. sz. mell'!U14</f>
        <v>0</v>
      </c>
    </row>
    <row r="42" spans="1:10" s="455" customFormat="1" ht="16.5" thickBot="1">
      <c r="A42" s="55" t="s">
        <v>80</v>
      </c>
      <c r="B42" s="492" t="s">
        <v>81</v>
      </c>
      <c r="C42" s="500">
        <f>SUM(C43:C47)</f>
        <v>0</v>
      </c>
      <c r="D42" s="56">
        <f>SUM(D43:D47)</f>
        <v>22000000</v>
      </c>
      <c r="E42" s="56">
        <f>SUM(E43:E47)</f>
        <v>0</v>
      </c>
      <c r="F42" s="56">
        <f>SUM(F43:F47)</f>
        <v>22000000</v>
      </c>
      <c r="I42" s="882"/>
    </row>
    <row r="43" spans="1:10" s="455" customFormat="1" ht="15.75">
      <c r="A43" s="58" t="s">
        <v>82</v>
      </c>
      <c r="B43" s="493" t="s">
        <v>83</v>
      </c>
      <c r="C43" s="506"/>
      <c r="D43" s="91"/>
      <c r="E43" s="91"/>
      <c r="F43" s="91">
        <f>SUM(C43:E43)</f>
        <v>0</v>
      </c>
      <c r="I43" s="882"/>
    </row>
    <row r="44" spans="1:10" s="455" customFormat="1" ht="15.75">
      <c r="A44" s="454" t="s">
        <v>84</v>
      </c>
      <c r="B44" s="494" t="s">
        <v>85</v>
      </c>
      <c r="C44" s="488"/>
      <c r="D44" s="89">
        <v>22000000</v>
      </c>
      <c r="E44" s="89"/>
      <c r="F44" s="89">
        <f>SUM(C44:E44)</f>
        <v>22000000</v>
      </c>
      <c r="I44" s="882"/>
    </row>
    <row r="45" spans="1:10" s="455" customFormat="1" ht="15.75">
      <c r="A45" s="454" t="s">
        <v>86</v>
      </c>
      <c r="B45" s="494" t="s">
        <v>87</v>
      </c>
      <c r="C45" s="488"/>
      <c r="D45" s="89"/>
      <c r="E45" s="89"/>
      <c r="F45" s="89">
        <f>SUM(C45:E45)</f>
        <v>0</v>
      </c>
      <c r="I45" s="882"/>
    </row>
    <row r="46" spans="1:10" s="455" customFormat="1" ht="15.75">
      <c r="A46" s="454" t="s">
        <v>88</v>
      </c>
      <c r="B46" s="494" t="s">
        <v>89</v>
      </c>
      <c r="C46" s="488"/>
      <c r="D46" s="89"/>
      <c r="E46" s="89"/>
      <c r="F46" s="89">
        <f>SUM(C46:E46)</f>
        <v>0</v>
      </c>
      <c r="I46" s="882"/>
    </row>
    <row r="47" spans="1:10" s="455" customFormat="1" ht="16.5" thickBot="1">
      <c r="A47" s="456" t="s">
        <v>90</v>
      </c>
      <c r="B47" s="495" t="s">
        <v>91</v>
      </c>
      <c r="C47" s="489"/>
      <c r="D47" s="90"/>
      <c r="E47" s="90"/>
      <c r="F47" s="90">
        <f>SUM(C47:E47)</f>
        <v>0</v>
      </c>
      <c r="I47" s="882"/>
    </row>
    <row r="48" spans="1:10" s="455" customFormat="1" ht="16.5" thickBot="1">
      <c r="A48" s="55" t="s">
        <v>92</v>
      </c>
      <c r="B48" s="492" t="s">
        <v>93</v>
      </c>
      <c r="C48" s="500">
        <f>SUM(C49:C51)</f>
        <v>0</v>
      </c>
      <c r="D48" s="56">
        <f>SUM(D49:D51)</f>
        <v>0</v>
      </c>
      <c r="E48" s="56">
        <f>SUM(E49:E51)</f>
        <v>0</v>
      </c>
      <c r="F48" s="56">
        <f>SUM(F49:F51)</f>
        <v>0</v>
      </c>
      <c r="I48" s="882"/>
    </row>
    <row r="49" spans="1:9" s="455" customFormat="1" ht="15.75">
      <c r="A49" s="58" t="s">
        <v>689</v>
      </c>
      <c r="B49" s="493" t="s">
        <v>686</v>
      </c>
      <c r="C49" s="486"/>
      <c r="D49" s="80"/>
      <c r="E49" s="80"/>
      <c r="F49" s="80">
        <f>SUM(C49:E49)</f>
        <v>0</v>
      </c>
      <c r="I49" s="882"/>
    </row>
    <row r="50" spans="1:9" s="455" customFormat="1" ht="22.5">
      <c r="A50" s="58" t="s">
        <v>690</v>
      </c>
      <c r="B50" s="494" t="s">
        <v>687</v>
      </c>
      <c r="C50" s="487"/>
      <c r="D50" s="83"/>
      <c r="E50" s="83"/>
      <c r="F50" s="83">
        <f>SUM(C50:E50)</f>
        <v>0</v>
      </c>
      <c r="I50" s="882"/>
    </row>
    <row r="51" spans="1:9" s="455" customFormat="1" ht="22.5">
      <c r="A51" s="58" t="s">
        <v>691</v>
      </c>
      <c r="B51" s="494" t="s">
        <v>717</v>
      </c>
      <c r="C51" s="487"/>
      <c r="D51" s="83"/>
      <c r="E51" s="83"/>
      <c r="F51" s="83">
        <f>SUM(C51:E51)</f>
        <v>0</v>
      </c>
      <c r="I51" s="882"/>
    </row>
    <row r="52" spans="1:9" s="455" customFormat="1" ht="15.75">
      <c r="A52" s="58" t="s">
        <v>692</v>
      </c>
      <c r="B52" s="495" t="s">
        <v>694</v>
      </c>
      <c r="C52" s="503"/>
      <c r="D52" s="87"/>
      <c r="E52" s="87"/>
      <c r="F52" s="87"/>
      <c r="I52" s="882"/>
    </row>
    <row r="53" spans="1:9" s="455" customFormat="1" ht="16.5" thickBot="1">
      <c r="A53" s="58" t="s">
        <v>693</v>
      </c>
      <c r="B53" s="495" t="s">
        <v>695</v>
      </c>
      <c r="C53" s="503"/>
      <c r="D53" s="87"/>
      <c r="E53" s="87"/>
      <c r="F53" s="87">
        <f>SUM(C53:E53)</f>
        <v>0</v>
      </c>
      <c r="I53" s="882"/>
    </row>
    <row r="54" spans="1:9" s="455" customFormat="1" ht="16.5" thickBot="1">
      <c r="A54" s="55" t="s">
        <v>98</v>
      </c>
      <c r="B54" s="496" t="s">
        <v>99</v>
      </c>
      <c r="C54" s="500">
        <f>SUM(C55:C57)</f>
        <v>0</v>
      </c>
      <c r="D54" s="56">
        <f>SUM(D55:D57)</f>
        <v>0</v>
      </c>
      <c r="E54" s="56">
        <f>SUM(E55:E57)</f>
        <v>0</v>
      </c>
      <c r="F54" s="56">
        <f>SUM(F55:F57)</f>
        <v>0</v>
      </c>
      <c r="I54" s="882"/>
    </row>
    <row r="55" spans="1:9" s="455" customFormat="1" ht="15.75">
      <c r="A55" s="58" t="s">
        <v>701</v>
      </c>
      <c r="B55" s="493" t="s">
        <v>696</v>
      </c>
      <c r="C55" s="488"/>
      <c r="D55" s="89"/>
      <c r="E55" s="89"/>
      <c r="F55" s="89">
        <f>SUM(C55:E55)</f>
        <v>0</v>
      </c>
      <c r="I55" s="882"/>
    </row>
    <row r="56" spans="1:9" s="455" customFormat="1" ht="22.5">
      <c r="A56" s="58" t="s">
        <v>702</v>
      </c>
      <c r="B56" s="494" t="s">
        <v>697</v>
      </c>
      <c r="C56" s="488"/>
      <c r="D56" s="89"/>
      <c r="E56" s="89"/>
      <c r="F56" s="89">
        <f>SUM(C56:E56)</f>
        <v>0</v>
      </c>
      <c r="I56" s="882"/>
    </row>
    <row r="57" spans="1:9" s="455" customFormat="1" ht="22.5">
      <c r="A57" s="58" t="s">
        <v>703</v>
      </c>
      <c r="B57" s="494" t="s">
        <v>718</v>
      </c>
      <c r="C57" s="488"/>
      <c r="D57" s="89"/>
      <c r="E57" s="89"/>
      <c r="F57" s="89">
        <f>SUM(C57:E57)</f>
        <v>0</v>
      </c>
      <c r="I57" s="882"/>
    </row>
    <row r="58" spans="1:9" s="455" customFormat="1" ht="15.75">
      <c r="A58" s="58" t="s">
        <v>704</v>
      </c>
      <c r="B58" s="495" t="s">
        <v>698</v>
      </c>
      <c r="C58" s="488"/>
      <c r="D58" s="89"/>
      <c r="E58" s="89"/>
      <c r="F58" s="89"/>
      <c r="I58" s="882"/>
    </row>
    <row r="59" spans="1:9" s="455" customFormat="1" ht="16.5" thickBot="1">
      <c r="A59" s="58" t="s">
        <v>705</v>
      </c>
      <c r="B59" s="495" t="s">
        <v>700</v>
      </c>
      <c r="C59" s="488"/>
      <c r="D59" s="89"/>
      <c r="E59" s="89"/>
      <c r="F59" s="89">
        <f>SUM(C59:E59)</f>
        <v>0</v>
      </c>
      <c r="I59" s="882"/>
    </row>
    <row r="60" spans="1:9" s="455" customFormat="1" ht="16.5" thickBot="1">
      <c r="A60" s="55" t="s">
        <v>100</v>
      </c>
      <c r="B60" s="492" t="s">
        <v>101</v>
      </c>
      <c r="C60" s="504">
        <f>+C4+C11+C17+C23+C31+C42+C48+C54</f>
        <v>1116026518.5999999</v>
      </c>
      <c r="D60" s="63">
        <f>+D4+D11+D17+D23+D31+D42+D48+D54</f>
        <v>2416045102</v>
      </c>
      <c r="E60" s="63">
        <f>+E4+E11+E17+E23+E31+E42+E48+E54</f>
        <v>72582000</v>
      </c>
      <c r="F60" s="63">
        <f>SUM(C60:E60)</f>
        <v>3604653620.5999999</v>
      </c>
      <c r="I60" s="882"/>
    </row>
    <row r="61" spans="1:9" s="455" customFormat="1" ht="16.5" thickBot="1">
      <c r="A61" s="457" t="s">
        <v>298</v>
      </c>
      <c r="B61" s="496" t="s">
        <v>103</v>
      </c>
      <c r="C61" s="500">
        <f>SUM(C62:C64)</f>
        <v>0</v>
      </c>
      <c r="D61" s="56">
        <f>SUM(D62:D64)</f>
        <v>0</v>
      </c>
      <c r="E61" s="56">
        <f>SUM(E62:E64)</f>
        <v>0</v>
      </c>
      <c r="F61" s="56">
        <f>SUM(F62:F64)</f>
        <v>0</v>
      </c>
      <c r="I61" s="882"/>
    </row>
    <row r="62" spans="1:9" s="455" customFormat="1" ht="15.75">
      <c r="A62" s="58" t="s">
        <v>104</v>
      </c>
      <c r="B62" s="493" t="s">
        <v>105</v>
      </c>
      <c r="C62" s="488"/>
      <c r="D62" s="89"/>
      <c r="E62" s="89"/>
      <c r="F62" s="89">
        <f>SUM(C62:E62)</f>
        <v>0</v>
      </c>
      <c r="I62" s="882"/>
    </row>
    <row r="63" spans="1:9" s="455" customFormat="1" ht="15.75">
      <c r="A63" s="454" t="s">
        <v>106</v>
      </c>
      <c r="B63" s="494" t="s">
        <v>107</v>
      </c>
      <c r="C63" s="488"/>
      <c r="D63" s="89"/>
      <c r="E63" s="89"/>
      <c r="F63" s="89">
        <f>SUM(C63:E63)</f>
        <v>0</v>
      </c>
      <c r="I63" s="882"/>
    </row>
    <row r="64" spans="1:9" s="455" customFormat="1" ht="16.5" thickBot="1">
      <c r="A64" s="456" t="s">
        <v>108</v>
      </c>
      <c r="B64" s="497" t="s">
        <v>109</v>
      </c>
      <c r="C64" s="488"/>
      <c r="D64" s="89"/>
      <c r="E64" s="89"/>
      <c r="F64" s="89">
        <f>SUM(C64:E64)</f>
        <v>0</v>
      </c>
      <c r="I64" s="882"/>
    </row>
    <row r="65" spans="1:10" s="455" customFormat="1" ht="16.5" thickBot="1">
      <c r="A65" s="457" t="s">
        <v>110</v>
      </c>
      <c r="B65" s="496" t="s">
        <v>111</v>
      </c>
      <c r="C65" s="500">
        <f>SUM(C66:C69)</f>
        <v>0</v>
      </c>
      <c r="D65" s="56">
        <f>SUM(D66:D69)</f>
        <v>0</v>
      </c>
      <c r="E65" s="56">
        <f>SUM(E66:E69)</f>
        <v>0</v>
      </c>
      <c r="F65" s="56">
        <f>SUM(F66:F69)</f>
        <v>0</v>
      </c>
      <c r="I65" s="882"/>
    </row>
    <row r="66" spans="1:10" s="455" customFormat="1" ht="15.75">
      <c r="A66" s="58" t="s">
        <v>112</v>
      </c>
      <c r="B66" s="493" t="s">
        <v>113</v>
      </c>
      <c r="C66" s="488"/>
      <c r="D66" s="89"/>
      <c r="E66" s="89"/>
      <c r="F66" s="89">
        <f>SUM(C66:E66)</f>
        <v>0</v>
      </c>
      <c r="I66" s="882"/>
    </row>
    <row r="67" spans="1:10" s="455" customFormat="1" ht="15.75">
      <c r="A67" s="454" t="s">
        <v>114</v>
      </c>
      <c r="B67" s="494" t="s">
        <v>115</v>
      </c>
      <c r="C67" s="488"/>
      <c r="D67" s="89"/>
      <c r="E67" s="89"/>
      <c r="F67" s="89">
        <f>SUM(C67:E67)</f>
        <v>0</v>
      </c>
      <c r="I67" s="882"/>
    </row>
    <row r="68" spans="1:10" s="455" customFormat="1" ht="15.75">
      <c r="A68" s="454" t="s">
        <v>116</v>
      </c>
      <c r="B68" s="494" t="s">
        <v>117</v>
      </c>
      <c r="C68" s="488"/>
      <c r="D68" s="89"/>
      <c r="E68" s="89"/>
      <c r="F68" s="89">
        <f>SUM(C68:E68)</f>
        <v>0</v>
      </c>
      <c r="I68" s="882"/>
    </row>
    <row r="69" spans="1:10" s="455" customFormat="1" ht="16.5" thickBot="1">
      <c r="A69" s="456" t="s">
        <v>118</v>
      </c>
      <c r="B69" s="495" t="s">
        <v>119</v>
      </c>
      <c r="C69" s="488"/>
      <c r="D69" s="89"/>
      <c r="E69" s="89"/>
      <c r="F69" s="89">
        <f>SUM(C69:E69)</f>
        <v>0</v>
      </c>
      <c r="I69" s="882"/>
    </row>
    <row r="70" spans="1:10" s="455" customFormat="1" ht="16.5" thickBot="1">
      <c r="A70" s="457" t="s">
        <v>120</v>
      </c>
      <c r="B70" s="496" t="s">
        <v>121</v>
      </c>
      <c r="C70" s="500">
        <f>SUM(C71:C72)</f>
        <v>228706441</v>
      </c>
      <c r="D70" s="56">
        <f>SUM(D71:D72)</f>
        <v>1470672612.9999998</v>
      </c>
      <c r="E70" s="56">
        <f>SUM(E71:E72)</f>
        <v>0</v>
      </c>
      <c r="F70" s="56">
        <f>SUM(F71:F72)</f>
        <v>1699379053.9999998</v>
      </c>
      <c r="I70" s="882"/>
    </row>
    <row r="71" spans="1:10" s="455" customFormat="1" ht="15">
      <c r="A71" s="58" t="s">
        <v>122</v>
      </c>
      <c r="B71" s="493" t="s">
        <v>123</v>
      </c>
      <c r="C71" s="488">
        <v>228706441</v>
      </c>
      <c r="D71" s="89">
        <v>1470672612.9999998</v>
      </c>
      <c r="E71" s="89"/>
      <c r="F71" s="89">
        <f>SUM(C71:E71)</f>
        <v>1699379053.9999998</v>
      </c>
      <c r="H71" s="883">
        <f>C71+'4. sz. mell'!C42+'3. sz. mell'!S41</f>
        <v>231599046.40000001</v>
      </c>
      <c r="I71" s="883">
        <f>D71+'4. sz. mell'!D42+'3. sz. mell'!T41</f>
        <v>1471015811.9999998</v>
      </c>
      <c r="J71" s="883">
        <f>E71+'4. sz. mell'!E42+'3. sz. mell'!U41</f>
        <v>0</v>
      </c>
    </row>
    <row r="72" spans="1:10" s="455" customFormat="1" ht="16.5" thickBot="1">
      <c r="A72" s="456" t="s">
        <v>124</v>
      </c>
      <c r="B72" s="495" t="s">
        <v>125</v>
      </c>
      <c r="C72" s="488"/>
      <c r="D72" s="89"/>
      <c r="E72" s="89"/>
      <c r="F72" s="89">
        <f>SUM(C72:E72)</f>
        <v>0</v>
      </c>
      <c r="I72" s="882"/>
    </row>
    <row r="73" spans="1:10" s="453" customFormat="1" ht="16.5" thickBot="1">
      <c r="A73" s="457" t="s">
        <v>126</v>
      </c>
      <c r="B73" s="496" t="s">
        <v>127</v>
      </c>
      <c r="C73" s="500">
        <f>SUM(C74:C76)</f>
        <v>0</v>
      </c>
      <c r="D73" s="56">
        <f>SUM(D74:D76)</f>
        <v>0</v>
      </c>
      <c r="E73" s="56">
        <f>SUM(E74:E76)</f>
        <v>0</v>
      </c>
      <c r="F73" s="56">
        <f>SUM(F74:F76)</f>
        <v>0</v>
      </c>
      <c r="I73" s="882"/>
    </row>
    <row r="74" spans="1:10" s="455" customFormat="1" ht="15.75">
      <c r="A74" s="58" t="s">
        <v>708</v>
      </c>
      <c r="B74" s="493" t="s">
        <v>128</v>
      </c>
      <c r="C74" s="488"/>
      <c r="D74" s="89"/>
      <c r="E74" s="89"/>
      <c r="F74" s="89">
        <f>SUM(C74:E74)</f>
        <v>0</v>
      </c>
      <c r="I74" s="882"/>
    </row>
    <row r="75" spans="1:10" s="455" customFormat="1" ht="15.75">
      <c r="A75" s="58" t="s">
        <v>709</v>
      </c>
      <c r="B75" s="494" t="s">
        <v>129</v>
      </c>
      <c r="C75" s="488"/>
      <c r="D75" s="89"/>
      <c r="E75" s="89"/>
      <c r="F75" s="89">
        <f>SUM(C75:E75)</f>
        <v>0</v>
      </c>
      <c r="I75" s="882"/>
    </row>
    <row r="76" spans="1:10" s="455" customFormat="1" ht="16.5" thickBot="1">
      <c r="A76" s="58" t="s">
        <v>710</v>
      </c>
      <c r="B76" s="495" t="s">
        <v>1050</v>
      </c>
      <c r="C76" s="488"/>
      <c r="D76" s="89"/>
      <c r="E76" s="89"/>
      <c r="F76" s="89"/>
      <c r="I76" s="882"/>
    </row>
    <row r="77" spans="1:10" s="455" customFormat="1" ht="16.5" thickBot="1">
      <c r="A77" s="457" t="s">
        <v>130</v>
      </c>
      <c r="B77" s="496" t="s">
        <v>131</v>
      </c>
      <c r="C77" s="500">
        <f>SUM(C78:C81)</f>
        <v>0</v>
      </c>
      <c r="D77" s="56">
        <f>SUM(D78:D81)</f>
        <v>0</v>
      </c>
      <c r="E77" s="56">
        <f>SUM(E78:E81)</f>
        <v>0</v>
      </c>
      <c r="F77" s="56">
        <f>SUM(F78:F81)</f>
        <v>0</v>
      </c>
      <c r="I77" s="882"/>
    </row>
    <row r="78" spans="1:10" s="455" customFormat="1" ht="15.75">
      <c r="A78" s="458" t="s">
        <v>132</v>
      </c>
      <c r="B78" s="493" t="s">
        <v>1051</v>
      </c>
      <c r="C78" s="488"/>
      <c r="D78" s="89"/>
      <c r="E78" s="89"/>
      <c r="F78" s="89">
        <f>SUM(C78:E78)</f>
        <v>0</v>
      </c>
      <c r="I78" s="882"/>
    </row>
    <row r="79" spans="1:10" s="455" customFormat="1" ht="15.75">
      <c r="A79" s="459" t="s">
        <v>133</v>
      </c>
      <c r="B79" s="494" t="s">
        <v>1052</v>
      </c>
      <c r="C79" s="488"/>
      <c r="D79" s="89"/>
      <c r="E79" s="89"/>
      <c r="F79" s="89">
        <f>SUM(C79:E79)</f>
        <v>0</v>
      </c>
      <c r="I79" s="882"/>
    </row>
    <row r="80" spans="1:10" s="455" customFormat="1" ht="15.75">
      <c r="A80" s="459" t="s">
        <v>714</v>
      </c>
      <c r="B80" s="494" t="s">
        <v>1053</v>
      </c>
      <c r="C80" s="488"/>
      <c r="D80" s="89"/>
      <c r="E80" s="89"/>
      <c r="F80" s="89">
        <f>SUM(C80:E80)</f>
        <v>0</v>
      </c>
      <c r="I80" s="882"/>
    </row>
    <row r="81" spans="1:12" s="455" customFormat="1" ht="16.5" thickBot="1">
      <c r="A81" s="459" t="s">
        <v>715</v>
      </c>
      <c r="B81" s="495" t="s">
        <v>1054</v>
      </c>
      <c r="C81" s="488"/>
      <c r="D81" s="89"/>
      <c r="E81" s="89"/>
      <c r="F81" s="89"/>
      <c r="I81" s="882"/>
    </row>
    <row r="82" spans="1:12" s="453" customFormat="1" ht="16.5" thickBot="1">
      <c r="A82" s="457" t="s">
        <v>134</v>
      </c>
      <c r="B82" s="496" t="s">
        <v>135</v>
      </c>
      <c r="C82" s="507"/>
      <c r="D82" s="97"/>
      <c r="E82" s="97"/>
      <c r="F82" s="97">
        <f>SUM(C82:E82)</f>
        <v>0</v>
      </c>
      <c r="I82" s="882"/>
    </row>
    <row r="83" spans="1:12" s="453" customFormat="1" ht="16.5" thickBot="1">
      <c r="A83" s="457" t="s">
        <v>136</v>
      </c>
      <c r="B83" s="498" t="s">
        <v>137</v>
      </c>
      <c r="C83" s="504">
        <f>+C61+C65+C70+C73+C77+C82</f>
        <v>228706441</v>
      </c>
      <c r="D83" s="63">
        <f>+D61+D65+D70+D73+D77+D82</f>
        <v>1470672612.9999998</v>
      </c>
      <c r="E83" s="63">
        <f>+E61+E65+E70+E73+E77+E82</f>
        <v>0</v>
      </c>
      <c r="F83" s="63">
        <f>+F61+F65+F70+F73+F77+F82</f>
        <v>1699379053.9999998</v>
      </c>
      <c r="I83" s="882"/>
    </row>
    <row r="84" spans="1:12" s="453" customFormat="1" ht="16.5" thickBot="1">
      <c r="A84" s="460" t="s">
        <v>138</v>
      </c>
      <c r="B84" s="499" t="s">
        <v>299</v>
      </c>
      <c r="C84" s="504">
        <f>+C60+C83</f>
        <v>1344732959.5999999</v>
      </c>
      <c r="D84" s="63">
        <f>+D60+D83</f>
        <v>3886717715</v>
      </c>
      <c r="E84" s="63">
        <f>+E60+E83</f>
        <v>72582000</v>
      </c>
      <c r="F84" s="63">
        <f>+F60+F83</f>
        <v>5304032674.5999994</v>
      </c>
      <c r="I84" s="882"/>
    </row>
    <row r="85" spans="1:12" s="4" customFormat="1" ht="15.75">
      <c r="A85" s="1"/>
      <c r="B85" s="2"/>
      <c r="C85" s="2"/>
      <c r="D85" s="2"/>
      <c r="E85" s="2"/>
      <c r="F85" s="3"/>
    </row>
    <row r="86" spans="1:12" ht="13.5" thickBot="1">
      <c r="A86" s="40"/>
      <c r="B86" s="41"/>
      <c r="C86" s="41"/>
      <c r="D86" s="41"/>
      <c r="E86" s="41"/>
      <c r="F86" s="42"/>
    </row>
    <row r="87" spans="1:12" s="11" customFormat="1" ht="16.5" thickBot="1">
      <c r="A87" s="43"/>
      <c r="B87" s="434" t="s">
        <v>178</v>
      </c>
      <c r="C87" s="482" t="s">
        <v>269</v>
      </c>
      <c r="D87" s="515" t="s">
        <v>270</v>
      </c>
      <c r="E87" s="234" t="s">
        <v>296</v>
      </c>
      <c r="F87" s="36" t="s">
        <v>271</v>
      </c>
    </row>
    <row r="88" spans="1:12" s="44" customFormat="1" ht="13.5" thickBot="1">
      <c r="A88" s="22" t="s">
        <v>19</v>
      </c>
      <c r="B88" s="239" t="s">
        <v>288</v>
      </c>
      <c r="C88" s="245">
        <f>SUM(C89:C93)</f>
        <v>470371000</v>
      </c>
      <c r="D88" s="245">
        <f>SUM(D89:D93)</f>
        <v>539862000</v>
      </c>
      <c r="E88" s="15">
        <f>SUM(E89:E93)</f>
        <v>0</v>
      </c>
      <c r="F88" s="15">
        <f>SUM(F89:F93)</f>
        <v>1010233000</v>
      </c>
      <c r="H88" s="54"/>
      <c r="J88" s="817"/>
      <c r="L88" s="817">
        <f>SUM(C88:E88)</f>
        <v>1010233000</v>
      </c>
    </row>
    <row r="89" spans="1:12">
      <c r="A89" s="17" t="s">
        <v>21</v>
      </c>
      <c r="B89" s="237" t="s">
        <v>144</v>
      </c>
      <c r="C89" s="248">
        <v>87232000</v>
      </c>
      <c r="D89" s="516">
        <v>22176000</v>
      </c>
      <c r="E89" s="27">
        <v>0</v>
      </c>
      <c r="F89" s="27">
        <f>SUM(C89:E89)</f>
        <v>109408000</v>
      </c>
      <c r="H89" s="54">
        <f>C89+'4. sz. mell'!C49+'3. sz. mell'!S48</f>
        <v>563166000</v>
      </c>
      <c r="I89" s="54">
        <f>D89+'4. sz. mell'!D49+'3. sz. mell'!T48</f>
        <v>34501000</v>
      </c>
      <c r="J89" s="54">
        <f>E89+'4. sz. mell'!E49+'3. sz. mell'!U48</f>
        <v>59295000</v>
      </c>
      <c r="L89" s="817">
        <f t="shared" ref="L89:L130" si="10">SUM(C89:E89)</f>
        <v>109408000</v>
      </c>
    </row>
    <row r="90" spans="1:12">
      <c r="A90" s="17" t="s">
        <v>23</v>
      </c>
      <c r="B90" s="238" t="s">
        <v>145</v>
      </c>
      <c r="C90" s="252">
        <v>16816000</v>
      </c>
      <c r="D90" s="517">
        <v>4540000</v>
      </c>
      <c r="E90" s="45">
        <v>0</v>
      </c>
      <c r="F90" s="45">
        <f>SUM(C90:E90)</f>
        <v>21356000</v>
      </c>
      <c r="H90" s="54">
        <f>C90+'4. sz. mell'!C50+'3. sz. mell'!S49</f>
        <v>120111000</v>
      </c>
      <c r="I90" s="54">
        <f>D90+'4. sz. mell'!D50+'3. sz. mell'!T49</f>
        <v>7023000</v>
      </c>
      <c r="J90" s="54">
        <f>E90+'4. sz. mell'!E50+'3. sz. mell'!U49</f>
        <v>12664000</v>
      </c>
      <c r="L90" s="817">
        <f t="shared" si="10"/>
        <v>21356000</v>
      </c>
    </row>
    <row r="91" spans="1:12">
      <c r="A91" s="17" t="s">
        <v>25</v>
      </c>
      <c r="B91" s="238" t="s">
        <v>146</v>
      </c>
      <c r="C91" s="252">
        <v>261369000</v>
      </c>
      <c r="D91" s="517">
        <v>346831000</v>
      </c>
      <c r="E91" s="45"/>
      <c r="F91" s="45">
        <f>SUM(C91:E91)</f>
        <v>608200000</v>
      </c>
      <c r="H91" s="54">
        <f>C91+'4. sz. mell'!C51+'3. sz. mell'!S50</f>
        <v>502730000</v>
      </c>
      <c r="I91" s="54">
        <f>D91+'4. sz. mell'!D51+'3. sz. mell'!T50</f>
        <v>350040000</v>
      </c>
      <c r="J91" s="54">
        <f>E91+'4. sz. mell'!E51+'3. sz. mell'!U50</f>
        <v>730000</v>
      </c>
      <c r="L91" s="817">
        <f t="shared" si="10"/>
        <v>608200000</v>
      </c>
    </row>
    <row r="92" spans="1:12">
      <c r="A92" s="17" t="s">
        <v>27</v>
      </c>
      <c r="B92" s="238" t="s">
        <v>147</v>
      </c>
      <c r="C92" s="252">
        <v>460000</v>
      </c>
      <c r="D92" s="517">
        <v>16759000</v>
      </c>
      <c r="E92" s="45"/>
      <c r="F92" s="45">
        <f>SUM(C92:E92)</f>
        <v>17219000</v>
      </c>
      <c r="H92" s="54">
        <f>C92+'4. sz. mell'!C52+'3. sz. mell'!S51</f>
        <v>460000</v>
      </c>
      <c r="I92" s="54">
        <f>D92+'4. sz. mell'!D52+'3. sz. mell'!T51</f>
        <v>16759000</v>
      </c>
      <c r="J92" s="54">
        <f>E92+'4. sz. mell'!E52+'3. sz. mell'!U51</f>
        <v>0</v>
      </c>
      <c r="L92" s="817">
        <f t="shared" si="10"/>
        <v>17219000</v>
      </c>
    </row>
    <row r="93" spans="1:12" ht="13.5" thickBot="1">
      <c r="A93" s="17" t="s">
        <v>29</v>
      </c>
      <c r="B93" s="238" t="s">
        <v>149</v>
      </c>
      <c r="C93" s="252">
        <v>104494000</v>
      </c>
      <c r="D93" s="517">
        <v>149556000</v>
      </c>
      <c r="E93" s="45"/>
      <c r="F93" s="45">
        <f>SUM(C93:E93)</f>
        <v>254050000</v>
      </c>
      <c r="H93" s="54">
        <f>C93+'4. sz. mell'!C53+'3. sz. mell'!S52</f>
        <v>107252857</v>
      </c>
      <c r="I93" s="54">
        <f>D93+'4. sz. mell'!D53+'3. sz. mell'!T52</f>
        <v>149906199</v>
      </c>
      <c r="J93" s="54">
        <f>E93+'4. sz. mell'!E53+'3. sz. mell'!U52</f>
        <v>0</v>
      </c>
      <c r="L93" s="817">
        <f t="shared" si="10"/>
        <v>254050000</v>
      </c>
    </row>
    <row r="94" spans="1:12" s="57" customFormat="1" ht="15.75" thickBot="1">
      <c r="A94" s="55">
        <v>2</v>
      </c>
      <c r="B94" s="239" t="s">
        <v>1055</v>
      </c>
      <c r="C94" s="500">
        <f>SUM(C95:C97)</f>
        <v>19917457</v>
      </c>
      <c r="D94" s="500">
        <f t="shared" ref="D94:E94" si="11">SUM(D95:D97)</f>
        <v>297125715</v>
      </c>
      <c r="E94" s="500">
        <f t="shared" si="11"/>
        <v>0</v>
      </c>
      <c r="F94" s="56">
        <f>SUM(F95:F97)</f>
        <v>317043172</v>
      </c>
      <c r="H94" s="54"/>
      <c r="J94" s="817"/>
      <c r="L94" s="817">
        <f t="shared" si="10"/>
        <v>317043172</v>
      </c>
    </row>
    <row r="95" spans="1:12" s="57" customFormat="1" ht="15">
      <c r="A95" s="58" t="s">
        <v>502</v>
      </c>
      <c r="B95" s="237" t="s">
        <v>155</v>
      </c>
      <c r="C95" s="486">
        <v>15727457</v>
      </c>
      <c r="D95" s="195"/>
      <c r="E95" s="80"/>
      <c r="F95" s="80">
        <f>SUM(C95:E95)</f>
        <v>15727457</v>
      </c>
      <c r="H95" s="54"/>
      <c r="J95" s="817"/>
      <c r="L95" s="817">
        <f t="shared" si="10"/>
        <v>15727457</v>
      </c>
    </row>
    <row r="96" spans="1:12" s="57" customFormat="1" ht="15">
      <c r="A96" s="58" t="s">
        <v>503</v>
      </c>
      <c r="B96" s="512" t="s">
        <v>720</v>
      </c>
      <c r="C96" s="520">
        <v>4190000</v>
      </c>
      <c r="D96" s="481">
        <v>289125715</v>
      </c>
      <c r="E96" s="461"/>
      <c r="F96" s="461">
        <f>SUM(C96:E96)</f>
        <v>293315715</v>
      </c>
      <c r="H96" s="54"/>
      <c r="J96" s="817"/>
      <c r="L96" s="817">
        <f t="shared" si="10"/>
        <v>293315715</v>
      </c>
    </row>
    <row r="97" spans="1:12" s="57" customFormat="1" ht="15.75" thickBot="1">
      <c r="A97" s="58" t="s">
        <v>504</v>
      </c>
      <c r="B97" s="513" t="s">
        <v>719</v>
      </c>
      <c r="C97" s="503"/>
      <c r="D97" s="116">
        <v>8000000</v>
      </c>
      <c r="E97" s="87"/>
      <c r="F97" s="87">
        <f>SUM(C97:E97)</f>
        <v>8000000</v>
      </c>
      <c r="H97" s="54"/>
      <c r="J97" s="817"/>
      <c r="L97" s="817">
        <f t="shared" si="10"/>
        <v>8000000</v>
      </c>
    </row>
    <row r="98" spans="1:12" ht="13.5" thickBot="1">
      <c r="A98" s="22">
        <v>3</v>
      </c>
      <c r="B98" s="239" t="s">
        <v>1239</v>
      </c>
      <c r="C98" s="245">
        <f>SUM(C101,C99,C103)</f>
        <v>68073000</v>
      </c>
      <c r="D98" s="245">
        <f t="shared" ref="D98:E98" si="12">SUM(D101,D99,D103)</f>
        <v>3021736000</v>
      </c>
      <c r="E98" s="245">
        <f t="shared" si="12"/>
        <v>0</v>
      </c>
      <c r="F98" s="15">
        <f>F99+F101+F103</f>
        <v>3089809000</v>
      </c>
      <c r="H98" s="54">
        <f>C98+'4. sz. mell'!C54+'3. sz. mell'!S53</f>
        <v>77183000</v>
      </c>
      <c r="I98" s="54">
        <f>D98+'4. sz. mell'!D54+'3. sz. mell'!T53</f>
        <v>3021886000</v>
      </c>
      <c r="J98" s="54">
        <f>E98+'4. sz. mell'!E54+'3. sz. mell'!U54</f>
        <v>0</v>
      </c>
      <c r="L98" s="817">
        <f t="shared" si="10"/>
        <v>3089809000</v>
      </c>
    </row>
    <row r="99" spans="1:12" s="44" customFormat="1">
      <c r="A99" s="17" t="s">
        <v>1012</v>
      </c>
      <c r="B99" s="508" t="s">
        <v>150</v>
      </c>
      <c r="C99" s="248">
        <v>24023000</v>
      </c>
      <c r="D99" s="516">
        <v>2020527000</v>
      </c>
      <c r="E99" s="27"/>
      <c r="F99" s="27">
        <f t="shared" ref="F99:F103" si="13">SUM(C99:E99)</f>
        <v>2044550000</v>
      </c>
      <c r="H99" s="54">
        <f>C99+'4. sz. mell'!C55+'3. sz. mell'!S54</f>
        <v>33133000</v>
      </c>
      <c r="I99" s="54">
        <f>D99+'4. sz. mell'!D55+'3. sz. mell'!T54</f>
        <v>2020677000</v>
      </c>
      <c r="J99" s="54">
        <f>E99+'4. sz. mell'!E55+'3. sz. mell'!U54</f>
        <v>0</v>
      </c>
      <c r="L99" s="817">
        <f t="shared" si="10"/>
        <v>2044550000</v>
      </c>
    </row>
    <row r="100" spans="1:12" s="44" customFormat="1">
      <c r="A100" s="17" t="s">
        <v>1013</v>
      </c>
      <c r="B100" s="509" t="s">
        <v>151</v>
      </c>
      <c r="C100" s="248"/>
      <c r="D100" s="516">
        <v>1993262000</v>
      </c>
      <c r="E100" s="27"/>
      <c r="F100" s="27">
        <f t="shared" si="13"/>
        <v>1993262000</v>
      </c>
      <c r="H100" s="54">
        <f>C100+'4. sz. mell'!C56+'3. sz. mell'!S55</f>
        <v>0</v>
      </c>
      <c r="I100" s="54">
        <f>D100+'4. sz. mell'!D56+'3. sz. mell'!T55</f>
        <v>1993262000</v>
      </c>
      <c r="J100" s="54">
        <f>E100+'4. sz. mell'!E56+'3. sz. mell'!U55</f>
        <v>0</v>
      </c>
      <c r="L100" s="817">
        <f t="shared" si="10"/>
        <v>1993262000</v>
      </c>
    </row>
    <row r="101" spans="1:12">
      <c r="A101" s="17" t="s">
        <v>1014</v>
      </c>
      <c r="B101" s="510" t="s">
        <v>152</v>
      </c>
      <c r="C101" s="252">
        <v>44050000</v>
      </c>
      <c r="D101" s="517">
        <v>997209000</v>
      </c>
      <c r="E101" s="45"/>
      <c r="F101" s="45">
        <f t="shared" si="13"/>
        <v>1041259000</v>
      </c>
      <c r="H101" s="54">
        <f>C101+'4. sz. mell'!C57+'3. sz. mell'!S56</f>
        <v>44050000</v>
      </c>
      <c r="I101" s="54">
        <f>D101+'4. sz. mell'!D57+'3. sz. mell'!T56</f>
        <v>997209000</v>
      </c>
      <c r="J101" s="54">
        <f>E101+'4. sz. mell'!E57+'3. sz. mell'!U56</f>
        <v>0</v>
      </c>
      <c r="L101" s="817">
        <f t="shared" si="10"/>
        <v>1041259000</v>
      </c>
    </row>
    <row r="102" spans="1:12">
      <c r="A102" s="17" t="s">
        <v>1056</v>
      </c>
      <c r="B102" s="510" t="s">
        <v>153</v>
      </c>
      <c r="C102" s="252"/>
      <c r="D102" s="517">
        <v>719852000</v>
      </c>
      <c r="E102" s="45"/>
      <c r="F102" s="45">
        <f t="shared" si="13"/>
        <v>719852000</v>
      </c>
      <c r="H102" s="54">
        <f>C102+'4. sz. mell'!C58+'3. sz. mell'!S57</f>
        <v>0</v>
      </c>
      <c r="I102" s="54">
        <f>D102+'4. sz. mell'!D58+'3. sz. mell'!T57</f>
        <v>719852000</v>
      </c>
      <c r="J102" s="54">
        <f>E102+'4. sz. mell'!E58+'3. sz. mell'!U57</f>
        <v>0</v>
      </c>
      <c r="L102" s="817">
        <f t="shared" si="10"/>
        <v>719852000</v>
      </c>
    </row>
    <row r="103" spans="1:12" ht="13.5" thickBot="1">
      <c r="A103" s="17" t="s">
        <v>1057</v>
      </c>
      <c r="B103" s="511" t="s">
        <v>154</v>
      </c>
      <c r="C103" s="252"/>
      <c r="D103" s="517">
        <v>4000000</v>
      </c>
      <c r="E103" s="45"/>
      <c r="F103" s="45">
        <f t="shared" si="13"/>
        <v>4000000</v>
      </c>
      <c r="H103" s="54">
        <f>C103+'4. sz. mell'!C59+'3. sz. mell'!S58</f>
        <v>0</v>
      </c>
      <c r="I103" s="54">
        <f>D103+'4. sz. mell'!D59+'3. sz. mell'!T58</f>
        <v>4000000</v>
      </c>
      <c r="J103" s="54">
        <f>E103+'4. sz. mell'!E59+'3. sz. mell'!U58</f>
        <v>0</v>
      </c>
      <c r="L103" s="817">
        <f t="shared" si="10"/>
        <v>4000000</v>
      </c>
    </row>
    <row r="104" spans="1:12" s="57" customFormat="1" ht="15.75" thickBot="1">
      <c r="A104" s="55" t="s">
        <v>156</v>
      </c>
      <c r="B104" s="239" t="s">
        <v>157</v>
      </c>
      <c r="C104" s="500">
        <f>SUM(C98,C88,C94)</f>
        <v>558361457</v>
      </c>
      <c r="D104" s="192">
        <f>SUM(D98,D88,D94)</f>
        <v>3858723715</v>
      </c>
      <c r="E104" s="56">
        <f>SUM(E98,E88,E94)</f>
        <v>0</v>
      </c>
      <c r="F104" s="56">
        <f>SUM(F98,F88,F94)</f>
        <v>4417085172</v>
      </c>
      <c r="H104" s="54"/>
      <c r="J104" s="817"/>
      <c r="L104" s="817">
        <f t="shared" si="10"/>
        <v>4417085172</v>
      </c>
    </row>
    <row r="105" spans="1:12" s="57" customFormat="1" ht="15.75" thickBot="1">
      <c r="A105" s="55" t="s">
        <v>58</v>
      </c>
      <c r="B105" s="239" t="s">
        <v>158</v>
      </c>
      <c r="C105" s="500">
        <f>+C106+C107+C108</f>
        <v>0</v>
      </c>
      <c r="D105" s="500">
        <f t="shared" ref="D105:E105" si="14">+D106+D107+D108</f>
        <v>10645000</v>
      </c>
      <c r="E105" s="500">
        <f t="shared" si="14"/>
        <v>0</v>
      </c>
      <c r="F105" s="56">
        <f>+F106+F107+F108</f>
        <v>10645000</v>
      </c>
      <c r="H105" s="54"/>
      <c r="J105" s="817"/>
      <c r="L105" s="817">
        <f t="shared" si="10"/>
        <v>10645000</v>
      </c>
    </row>
    <row r="106" spans="1:12" s="60" customFormat="1">
      <c r="A106" s="58" t="s">
        <v>60</v>
      </c>
      <c r="B106" s="237" t="s">
        <v>159</v>
      </c>
      <c r="C106" s="487"/>
      <c r="D106" s="59">
        <v>10645000</v>
      </c>
      <c r="E106" s="59"/>
      <c r="F106" s="59">
        <f>SUM(C106:E106)</f>
        <v>10645000</v>
      </c>
      <c r="H106" s="54"/>
      <c r="J106" s="817"/>
      <c r="L106" s="817">
        <f t="shared" si="10"/>
        <v>10645000</v>
      </c>
    </row>
    <row r="107" spans="1:12" s="57" customFormat="1" ht="15">
      <c r="A107" s="58" t="s">
        <v>62</v>
      </c>
      <c r="B107" s="237" t="s">
        <v>160</v>
      </c>
      <c r="C107" s="487"/>
      <c r="D107" s="59"/>
      <c r="E107" s="59"/>
      <c r="F107" s="59">
        <f>SUM(C107:E107)</f>
        <v>0</v>
      </c>
      <c r="H107" s="54"/>
      <c r="J107" s="817"/>
      <c r="L107" s="817">
        <f t="shared" si="10"/>
        <v>0</v>
      </c>
    </row>
    <row r="108" spans="1:12" s="57" customFormat="1" ht="15.75" thickBot="1">
      <c r="A108" s="61" t="s">
        <v>64</v>
      </c>
      <c r="B108" s="512" t="s">
        <v>161</v>
      </c>
      <c r="C108" s="487"/>
      <c r="D108" s="59"/>
      <c r="E108" s="59"/>
      <c r="F108" s="59">
        <f>SUM(C108:E108)</f>
        <v>0</v>
      </c>
      <c r="H108" s="54"/>
      <c r="J108" s="817"/>
      <c r="L108" s="817">
        <f t="shared" si="10"/>
        <v>0</v>
      </c>
    </row>
    <row r="109" spans="1:12" s="57" customFormat="1" ht="15.75" thickBot="1">
      <c r="A109" s="55" t="s">
        <v>80</v>
      </c>
      <c r="B109" s="239" t="s">
        <v>1237</v>
      </c>
      <c r="C109" s="500">
        <f>+C110+C113+C114+C115</f>
        <v>0</v>
      </c>
      <c r="D109" s="192"/>
      <c r="E109" s="56">
        <f>+E110+E113+E114+E115</f>
        <v>0</v>
      </c>
      <c r="F109" s="56">
        <f>+F110+F113+F114+F115</f>
        <v>0</v>
      </c>
      <c r="H109" s="54"/>
      <c r="J109" s="817"/>
      <c r="L109" s="817">
        <f t="shared" si="10"/>
        <v>0</v>
      </c>
    </row>
    <row r="110" spans="1:12" s="57" customFormat="1" ht="15">
      <c r="A110" s="58" t="s">
        <v>513</v>
      </c>
      <c r="B110" s="237" t="s">
        <v>1059</v>
      </c>
      <c r="C110" s="487"/>
      <c r="D110" s="59"/>
      <c r="E110" s="59"/>
      <c r="F110" s="59">
        <f>SUM(C110:E110)</f>
        <v>0</v>
      </c>
      <c r="H110" s="54"/>
      <c r="J110" s="817"/>
      <c r="L110" s="817">
        <f t="shared" si="10"/>
        <v>0</v>
      </c>
    </row>
    <row r="111" spans="1:12" s="57" customFormat="1" ht="15">
      <c r="A111" s="58" t="s">
        <v>514</v>
      </c>
      <c r="B111" s="237" t="s">
        <v>1060</v>
      </c>
      <c r="C111" s="487"/>
      <c r="D111" s="59"/>
      <c r="E111" s="59"/>
      <c r="F111" s="59"/>
      <c r="H111" s="54"/>
      <c r="J111" s="817"/>
      <c r="L111" s="817">
        <f t="shared" si="10"/>
        <v>0</v>
      </c>
    </row>
    <row r="112" spans="1:12" s="57" customFormat="1" ht="15">
      <c r="A112" s="58" t="s">
        <v>515</v>
      </c>
      <c r="B112" s="237" t="s">
        <v>1061</v>
      </c>
      <c r="C112" s="487"/>
      <c r="D112" s="59"/>
      <c r="E112" s="59"/>
      <c r="F112" s="59"/>
      <c r="H112" s="54"/>
      <c r="J112" s="817"/>
      <c r="L112" s="817">
        <f t="shared" si="10"/>
        <v>0</v>
      </c>
    </row>
    <row r="113" spans="1:12" s="57" customFormat="1" ht="15">
      <c r="A113" s="58" t="s">
        <v>516</v>
      </c>
      <c r="B113" s="237" t="s">
        <v>1062</v>
      </c>
      <c r="C113" s="487"/>
      <c r="D113" s="59"/>
      <c r="E113" s="59"/>
      <c r="F113" s="59">
        <f>SUM(C113:E113)</f>
        <v>0</v>
      </c>
      <c r="H113" s="54"/>
      <c r="J113" s="817"/>
      <c r="L113" s="817">
        <f t="shared" si="10"/>
        <v>0</v>
      </c>
    </row>
    <row r="114" spans="1:12" s="57" customFormat="1" ht="15">
      <c r="A114" s="58" t="s">
        <v>721</v>
      </c>
      <c r="B114" s="237" t="s">
        <v>1063</v>
      </c>
      <c r="C114" s="487"/>
      <c r="D114" s="59"/>
      <c r="E114" s="59"/>
      <c r="F114" s="59">
        <f>SUM(C114:E114)</f>
        <v>0</v>
      </c>
      <c r="H114" s="54"/>
      <c r="J114" s="817"/>
      <c r="L114" s="817">
        <f t="shared" si="10"/>
        <v>0</v>
      </c>
    </row>
    <row r="115" spans="1:12" s="60" customFormat="1" ht="13.5" thickBot="1">
      <c r="A115" s="58" t="s">
        <v>1065</v>
      </c>
      <c r="B115" s="512" t="s">
        <v>1064</v>
      </c>
      <c r="C115" s="487"/>
      <c r="D115" s="59"/>
      <c r="E115" s="59"/>
      <c r="F115" s="59">
        <f>SUM(C115:E115)</f>
        <v>0</v>
      </c>
      <c r="H115" s="54"/>
      <c r="J115" s="817"/>
      <c r="L115" s="817">
        <f t="shared" si="10"/>
        <v>0</v>
      </c>
    </row>
    <row r="116" spans="1:12" s="57" customFormat="1" ht="15.75" thickBot="1">
      <c r="A116" s="55" t="s">
        <v>163</v>
      </c>
      <c r="B116" s="239" t="s">
        <v>300</v>
      </c>
      <c r="C116" s="504">
        <f>SUM(C117:C122)</f>
        <v>786371502.60000002</v>
      </c>
      <c r="D116" s="504">
        <f t="shared" ref="D116:F116" si="15">SUM(D117:D122)</f>
        <v>17349000</v>
      </c>
      <c r="E116" s="504">
        <f t="shared" si="15"/>
        <v>72582000</v>
      </c>
      <c r="F116" s="504">
        <f t="shared" si="15"/>
        <v>876302502.60000002</v>
      </c>
      <c r="H116" s="54"/>
      <c r="J116" s="817"/>
      <c r="L116" s="817">
        <f t="shared" si="10"/>
        <v>876302502.60000002</v>
      </c>
    </row>
    <row r="117" spans="1:12" s="57" customFormat="1" ht="15">
      <c r="A117" s="58" t="s">
        <v>94</v>
      </c>
      <c r="B117" s="237" t="s">
        <v>165</v>
      </c>
      <c r="C117" s="487"/>
      <c r="D117" s="59"/>
      <c r="E117" s="59"/>
      <c r="F117" s="59">
        <f t="shared" ref="F117:F122" si="16">SUM(C117:E117)</f>
        <v>0</v>
      </c>
      <c r="H117" s="54"/>
      <c r="J117" s="817"/>
      <c r="L117" s="817">
        <f t="shared" si="10"/>
        <v>0</v>
      </c>
    </row>
    <row r="118" spans="1:12" s="57" customFormat="1" ht="15">
      <c r="A118" s="58" t="s">
        <v>690</v>
      </c>
      <c r="B118" s="237" t="s">
        <v>166</v>
      </c>
      <c r="C118" s="487">
        <v>30030251</v>
      </c>
      <c r="D118" s="59"/>
      <c r="E118" s="59"/>
      <c r="F118" s="59">
        <f t="shared" si="16"/>
        <v>30030251</v>
      </c>
      <c r="H118" s="54"/>
      <c r="J118" s="817"/>
      <c r="L118" s="817">
        <f t="shared" si="10"/>
        <v>30030251</v>
      </c>
    </row>
    <row r="119" spans="1:12" s="57" customFormat="1" ht="15">
      <c r="A119" s="58" t="s">
        <v>691</v>
      </c>
      <c r="B119" s="855" t="s">
        <v>1240</v>
      </c>
      <c r="C119" s="487">
        <v>756341251.60000002</v>
      </c>
      <c r="D119" s="59">
        <v>17349000</v>
      </c>
      <c r="E119" s="59">
        <v>72582000</v>
      </c>
      <c r="F119" s="59">
        <f t="shared" si="16"/>
        <v>846272251.60000002</v>
      </c>
      <c r="H119" s="54"/>
      <c r="J119" s="817"/>
      <c r="L119" s="817">
        <f t="shared" si="10"/>
        <v>846272251.60000002</v>
      </c>
    </row>
    <row r="120" spans="1:12" s="57" customFormat="1" ht="15">
      <c r="A120" s="58" t="s">
        <v>692</v>
      </c>
      <c r="B120" s="237" t="s">
        <v>1066</v>
      </c>
      <c r="C120" s="487"/>
      <c r="D120" s="59"/>
      <c r="E120" s="59"/>
      <c r="F120" s="59">
        <f t="shared" si="16"/>
        <v>0</v>
      </c>
      <c r="H120" s="54"/>
      <c r="J120" s="817"/>
      <c r="L120" s="817">
        <f t="shared" si="10"/>
        <v>0</v>
      </c>
    </row>
    <row r="121" spans="1:12" s="60" customFormat="1">
      <c r="A121" s="58" t="s">
        <v>693</v>
      </c>
      <c r="B121" s="237" t="s">
        <v>247</v>
      </c>
      <c r="C121" s="487"/>
      <c r="D121" s="59"/>
      <c r="E121" s="59"/>
      <c r="F121" s="59">
        <f t="shared" si="16"/>
        <v>0</v>
      </c>
      <c r="H121" s="54"/>
      <c r="J121" s="817"/>
      <c r="L121" s="817">
        <f t="shared" si="10"/>
        <v>0</v>
      </c>
    </row>
    <row r="122" spans="1:12" s="60" customFormat="1" ht="13.5" thickBot="1">
      <c r="A122" s="58" t="s">
        <v>1241</v>
      </c>
      <c r="B122" s="512" t="s">
        <v>1081</v>
      </c>
      <c r="C122" s="487"/>
      <c r="D122" s="59"/>
      <c r="E122" s="59"/>
      <c r="F122" s="59">
        <f t="shared" si="16"/>
        <v>0</v>
      </c>
      <c r="H122" s="54"/>
      <c r="J122" s="817"/>
      <c r="L122" s="817">
        <f t="shared" si="10"/>
        <v>0</v>
      </c>
    </row>
    <row r="123" spans="1:12" s="60" customFormat="1" ht="13.5" thickBot="1">
      <c r="A123" s="55" t="s">
        <v>98</v>
      </c>
      <c r="B123" s="239" t="s">
        <v>1238</v>
      </c>
      <c r="C123" s="521">
        <f>+C124+C125+C126+C128</f>
        <v>0</v>
      </c>
      <c r="D123" s="518"/>
      <c r="E123" s="64">
        <f>+E124+E125+E126+E128</f>
        <v>0</v>
      </c>
      <c r="F123" s="64">
        <f>+F124+F125+F126+F128</f>
        <v>0</v>
      </c>
      <c r="H123" s="54"/>
      <c r="J123" s="817"/>
      <c r="L123" s="817">
        <f t="shared" si="10"/>
        <v>0</v>
      </c>
    </row>
    <row r="124" spans="1:12" s="60" customFormat="1">
      <c r="A124" s="58" t="s">
        <v>701</v>
      </c>
      <c r="B124" s="237" t="s">
        <v>1067</v>
      </c>
      <c r="C124" s="487"/>
      <c r="D124" s="59"/>
      <c r="E124" s="59"/>
      <c r="F124" s="59">
        <f>SUM(C124:E124)</f>
        <v>0</v>
      </c>
      <c r="H124" s="54"/>
      <c r="J124" s="817"/>
      <c r="L124" s="817">
        <f t="shared" si="10"/>
        <v>0</v>
      </c>
    </row>
    <row r="125" spans="1:12" s="60" customFormat="1">
      <c r="A125" s="58" t="s">
        <v>702</v>
      </c>
      <c r="B125" s="237" t="s">
        <v>1068</v>
      </c>
      <c r="C125" s="487"/>
      <c r="D125" s="59"/>
      <c r="E125" s="59"/>
      <c r="F125" s="59">
        <f>SUM(C125:E125)</f>
        <v>0</v>
      </c>
      <c r="H125" s="54"/>
      <c r="J125" s="817"/>
      <c r="L125" s="817">
        <f t="shared" si="10"/>
        <v>0</v>
      </c>
    </row>
    <row r="126" spans="1:12" s="60" customFormat="1">
      <c r="A126" s="58" t="s">
        <v>703</v>
      </c>
      <c r="B126" s="237" t="s">
        <v>1069</v>
      </c>
      <c r="C126" s="487"/>
      <c r="D126" s="59"/>
      <c r="E126" s="59"/>
      <c r="F126" s="59">
        <f>SUM(C126:E126)</f>
        <v>0</v>
      </c>
      <c r="H126" s="54"/>
      <c r="J126" s="817"/>
      <c r="L126" s="817">
        <f t="shared" si="10"/>
        <v>0</v>
      </c>
    </row>
    <row r="127" spans="1:12" s="60" customFormat="1">
      <c r="A127" s="58" t="s">
        <v>704</v>
      </c>
      <c r="B127" s="237" t="s">
        <v>1070</v>
      </c>
      <c r="C127" s="487"/>
      <c r="D127" s="59"/>
      <c r="E127" s="59"/>
      <c r="F127" s="59"/>
      <c r="H127" s="54"/>
      <c r="J127" s="817"/>
      <c r="L127" s="817">
        <f t="shared" si="10"/>
        <v>0</v>
      </c>
    </row>
    <row r="128" spans="1:12" s="57" customFormat="1" ht="15.75" thickBot="1">
      <c r="A128" s="58" t="s">
        <v>705</v>
      </c>
      <c r="B128" s="237" t="s">
        <v>1071</v>
      </c>
      <c r="C128" s="487"/>
      <c r="D128" s="59"/>
      <c r="E128" s="59"/>
      <c r="F128" s="59">
        <f>SUM(C128:E128)</f>
        <v>0</v>
      </c>
      <c r="H128" s="54"/>
      <c r="J128" s="817"/>
      <c r="L128" s="817">
        <f t="shared" si="10"/>
        <v>0</v>
      </c>
    </row>
    <row r="129" spans="1:12" s="57" customFormat="1" ht="15.75" thickBot="1">
      <c r="A129" s="55" t="s">
        <v>100</v>
      </c>
      <c r="B129" s="239" t="s">
        <v>168</v>
      </c>
      <c r="C129" s="522">
        <f>SUM(C123,C116,C109,C105)</f>
        <v>786371502.60000002</v>
      </c>
      <c r="D129" s="519">
        <f>SUM(D123,D116,D109,D105)</f>
        <v>27994000</v>
      </c>
      <c r="E129" s="65">
        <f>SUM(E123,E116,E109,E105)</f>
        <v>72582000</v>
      </c>
      <c r="F129" s="65">
        <f>SUM(F123,F116,F109,F105)</f>
        <v>886947502.60000002</v>
      </c>
      <c r="H129" s="54"/>
      <c r="J129" s="817"/>
      <c r="L129" s="817">
        <f t="shared" si="10"/>
        <v>886947502.60000002</v>
      </c>
    </row>
    <row r="130" spans="1:12" ht="13.5" thickBot="1">
      <c r="A130" s="22" t="s">
        <v>44</v>
      </c>
      <c r="B130" s="514" t="s">
        <v>301</v>
      </c>
      <c r="C130" s="251">
        <f>SUM(C129,C104)</f>
        <v>1344732959.5999999</v>
      </c>
      <c r="D130" s="36">
        <f>SUM(D129,D104)</f>
        <v>3886717715</v>
      </c>
      <c r="E130" s="47">
        <f>SUM(E129,E104)</f>
        <v>72582000</v>
      </c>
      <c r="F130" s="47">
        <f>SUM(F129,F104)</f>
        <v>5304032674.6000004</v>
      </c>
      <c r="H130" s="54"/>
      <c r="J130" s="817"/>
      <c r="L130" s="817">
        <f t="shared" si="10"/>
        <v>5304032674.6000004</v>
      </c>
    </row>
    <row r="131" spans="1:12" ht="13.5" thickBot="1">
      <c r="C131" s="49"/>
      <c r="D131" s="49"/>
      <c r="E131" s="49"/>
      <c r="F131" s="49"/>
    </row>
    <row r="132" spans="1:12" ht="13.5" thickBot="1">
      <c r="A132" s="50" t="s">
        <v>293</v>
      </c>
      <c r="B132" s="51"/>
      <c r="C132" s="733">
        <v>42.98</v>
      </c>
      <c r="D132" s="733">
        <v>1.27</v>
      </c>
      <c r="E132" s="733">
        <v>0</v>
      </c>
      <c r="F132" s="733">
        <f>SUM(C132:E132)</f>
        <v>44.25</v>
      </c>
    </row>
    <row r="133" spans="1:12" ht="13.5" thickBot="1">
      <c r="A133" s="50" t="s">
        <v>294</v>
      </c>
      <c r="B133" s="51"/>
      <c r="C133" s="733">
        <v>30</v>
      </c>
      <c r="D133" s="733"/>
      <c r="E133" s="733"/>
      <c r="F133" s="733">
        <f>SUM(C133:E133)</f>
        <v>30</v>
      </c>
    </row>
    <row r="135" spans="1:12">
      <c r="C135" s="54">
        <f t="shared" ref="C135:D135" si="17">C130-C84</f>
        <v>0</v>
      </c>
      <c r="D135" s="54">
        <f t="shared" si="17"/>
        <v>0</v>
      </c>
      <c r="E135" s="54">
        <f>E130-E84</f>
        <v>0</v>
      </c>
      <c r="F135" s="54">
        <f>SUM(C135:E135)</f>
        <v>0</v>
      </c>
    </row>
    <row r="136" spans="1:12">
      <c r="C136" s="54">
        <f t="shared" ref="C136:E136" si="18">C84-C130</f>
        <v>0</v>
      </c>
      <c r="D136" s="54">
        <f t="shared" si="18"/>
        <v>0</v>
      </c>
      <c r="E136" s="54">
        <f t="shared" si="18"/>
        <v>0</v>
      </c>
      <c r="F136" s="54">
        <f>F84-F130</f>
        <v>0</v>
      </c>
    </row>
  </sheetData>
  <sheetProtection formatCells="0"/>
  <mergeCells count="3">
    <mergeCell ref="C1:F1"/>
    <mergeCell ref="C3:E3"/>
    <mergeCell ref="F2:F3"/>
  </mergeCells>
  <phoneticPr fontId="36" type="noConversion"/>
  <printOptions horizontalCentered="1"/>
  <pageMargins left="0.23622047244094491" right="0.23622047244094491" top="1.1417322834645669" bottom="0.35433070866141736" header="0.31496062992125984" footer="0.19685039370078741"/>
  <pageSetup paperSize="9" scale="84" orientation="portrait" verticalDpi="300" r:id="rId1"/>
  <headerFooter alignWithMargins="0">
    <oddHeader>&amp;C&amp;"-,Félkövér"&amp;14Bonyhád Város Önkormányzata bevételei és kiadásai
 előirányzat csoport és kiemelt előirányzat szerinti bontásban&amp;R5. melléklet
Forintban</oddHeader>
  </headerFooter>
  <rowBreaks count="2" manualBreakCount="2">
    <brk id="54" max="5" man="1"/>
    <brk id="85" max="5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I59"/>
  <sheetViews>
    <sheetView view="pageBreakPreview" topLeftCell="A13" zoomScaleNormal="120" workbookViewId="0">
      <selection activeCell="D23" sqref="D23"/>
    </sheetView>
  </sheetViews>
  <sheetFormatPr defaultColWidth="9.140625" defaultRowHeight="18.75"/>
  <cols>
    <col min="1" max="1" width="4.85546875" style="385" customWidth="1"/>
    <col min="2" max="2" width="5" style="385" customWidth="1"/>
    <col min="3" max="3" width="61.28515625" style="385" bestFit="1" customWidth="1"/>
    <col min="4" max="5" width="16.140625" style="385" bestFit="1" customWidth="1"/>
    <col min="6" max="6" width="20" style="385" bestFit="1" customWidth="1"/>
    <col min="7" max="7" width="9.140625" style="745"/>
    <col min="8" max="8" width="9.140625" style="385"/>
    <col min="9" max="9" width="16.28515625" style="385" bestFit="1" customWidth="1"/>
    <col min="10" max="16384" width="9.140625" style="385"/>
  </cols>
  <sheetData>
    <row r="1" spans="1:7" ht="18" customHeight="1">
      <c r="A1" s="920" t="s">
        <v>1254</v>
      </c>
      <c r="B1" s="920"/>
      <c r="C1" s="920"/>
      <c r="D1" s="920"/>
      <c r="E1" s="920"/>
      <c r="F1" s="920"/>
      <c r="G1" s="741"/>
    </row>
    <row r="2" spans="1:7">
      <c r="C2" s="436"/>
    </row>
    <row r="3" spans="1:7" s="387" customFormat="1" ht="15.75">
      <c r="A3" s="386" t="s">
        <v>302</v>
      </c>
      <c r="D3" s="388" t="s">
        <v>303</v>
      </c>
      <c r="E3" s="388" t="s">
        <v>304</v>
      </c>
      <c r="F3" s="388" t="s">
        <v>305</v>
      </c>
      <c r="G3" s="746"/>
    </row>
    <row r="4" spans="1:7" s="387" customFormat="1" ht="15.75">
      <c r="D4" s="389"/>
      <c r="E4" s="389"/>
      <c r="F4" s="389"/>
      <c r="G4" s="746"/>
    </row>
    <row r="5" spans="1:7" s="387" customFormat="1" ht="15.75">
      <c r="B5" s="390" t="s">
        <v>306</v>
      </c>
      <c r="C5" s="391"/>
      <c r="D5" s="389"/>
      <c r="E5" s="389"/>
      <c r="F5" s="389"/>
      <c r="G5" s="746"/>
    </row>
    <row r="6" spans="1:7" s="387" customFormat="1" ht="31.5">
      <c r="B6" s="392"/>
      <c r="C6" s="879" t="s">
        <v>1298</v>
      </c>
      <c r="D6" s="394">
        <v>276000</v>
      </c>
      <c r="E6" s="394">
        <v>74000</v>
      </c>
      <c r="F6" s="395">
        <f>SUM(D6:E6)</f>
        <v>350000</v>
      </c>
      <c r="G6" s="746"/>
    </row>
    <row r="7" spans="1:7" s="387" customFormat="1" ht="15.75">
      <c r="B7" s="392"/>
      <c r="C7" s="393" t="s">
        <v>1299</v>
      </c>
      <c r="D7" s="394">
        <v>953000</v>
      </c>
      <c r="E7" s="394">
        <v>257000</v>
      </c>
      <c r="F7" s="395">
        <f t="shared" ref="F7:F11" si="0">SUM(D7:E7)</f>
        <v>1210000</v>
      </c>
      <c r="G7" s="746"/>
    </row>
    <row r="8" spans="1:7" s="387" customFormat="1" ht="15.75">
      <c r="B8" s="392"/>
      <c r="C8" s="393" t="s">
        <v>1300</v>
      </c>
      <c r="D8" s="394">
        <v>638000</v>
      </c>
      <c r="E8" s="394">
        <v>172000</v>
      </c>
      <c r="F8" s="395">
        <f t="shared" si="0"/>
        <v>810000</v>
      </c>
      <c r="G8" s="746"/>
    </row>
    <row r="9" spans="1:7" s="387" customFormat="1" ht="15.75">
      <c r="B9" s="392"/>
      <c r="C9" s="393" t="s">
        <v>1301</v>
      </c>
      <c r="D9" s="394">
        <v>591000</v>
      </c>
      <c r="E9" s="394">
        <v>159000</v>
      </c>
      <c r="F9" s="395">
        <f t="shared" si="0"/>
        <v>750000</v>
      </c>
      <c r="G9" s="746"/>
    </row>
    <row r="10" spans="1:7" s="387" customFormat="1" ht="15.75">
      <c r="B10" s="392"/>
      <c r="C10" s="393" t="s">
        <v>1302</v>
      </c>
      <c r="D10" s="394">
        <v>614000</v>
      </c>
      <c r="E10" s="394">
        <v>166000</v>
      </c>
      <c r="F10" s="395">
        <f t="shared" si="0"/>
        <v>780000</v>
      </c>
      <c r="G10" s="746"/>
    </row>
    <row r="11" spans="1:7" s="387" customFormat="1" ht="15.75">
      <c r="B11" s="392"/>
      <c r="C11" s="393" t="s">
        <v>1303</v>
      </c>
      <c r="D11" s="394">
        <v>394000</v>
      </c>
      <c r="E11" s="394">
        <v>106000</v>
      </c>
      <c r="F11" s="395">
        <f t="shared" si="0"/>
        <v>500000</v>
      </c>
      <c r="G11" s="746"/>
    </row>
    <row r="12" spans="1:7" s="387" customFormat="1" ht="15.75">
      <c r="B12" s="392"/>
      <c r="C12" s="396" t="s">
        <v>307</v>
      </c>
      <c r="D12" s="397">
        <f>SUM(D6:D11)</f>
        <v>3466000</v>
      </c>
      <c r="E12" s="397">
        <f>SUM(E6:E11)</f>
        <v>934000</v>
      </c>
      <c r="F12" s="397">
        <f>SUM(F6:F11)</f>
        <v>4400000</v>
      </c>
      <c r="G12" s="746"/>
    </row>
    <row r="13" spans="1:7" s="387" customFormat="1" ht="15.75">
      <c r="C13" s="401"/>
      <c r="D13" s="402"/>
      <c r="E13" s="402"/>
      <c r="F13" s="402"/>
      <c r="G13" s="746"/>
    </row>
    <row r="14" spans="1:7" s="387" customFormat="1" ht="15.75">
      <c r="B14" s="390" t="s">
        <v>1087</v>
      </c>
      <c r="C14" s="403"/>
      <c r="D14" s="398"/>
      <c r="E14" s="398"/>
      <c r="F14" s="398"/>
      <c r="G14" s="746"/>
    </row>
    <row r="15" spans="1:7" s="387" customFormat="1" ht="15.75">
      <c r="B15" s="404"/>
      <c r="C15" s="393" t="s">
        <v>1304</v>
      </c>
      <c r="D15" s="394">
        <v>252000</v>
      </c>
      <c r="E15" s="395">
        <v>68000</v>
      </c>
      <c r="F15" s="395">
        <v>320000</v>
      </c>
      <c r="G15" s="746"/>
    </row>
    <row r="16" spans="1:7" s="387" customFormat="1" ht="15.75">
      <c r="C16" s="396" t="s">
        <v>308</v>
      </c>
      <c r="D16" s="399">
        <f>SUM(D15:D15)</f>
        <v>252000</v>
      </c>
      <c r="E16" s="399">
        <f>SUM(E15:E15)</f>
        <v>68000</v>
      </c>
      <c r="F16" s="400">
        <f>SUM(D16:E16)</f>
        <v>320000</v>
      </c>
      <c r="G16" s="746"/>
    </row>
    <row r="17" spans="2:7" s="387" customFormat="1" ht="15.75">
      <c r="D17" s="398"/>
      <c r="E17" s="398"/>
      <c r="F17" s="398"/>
      <c r="G17" s="746"/>
    </row>
    <row r="18" spans="2:7" s="387" customFormat="1" ht="15.75">
      <c r="B18" s="390" t="s">
        <v>1088</v>
      </c>
      <c r="C18" s="391"/>
      <c r="D18" s="398"/>
      <c r="E18" s="398"/>
      <c r="F18" s="398"/>
      <c r="G18" s="746"/>
    </row>
    <row r="19" spans="2:7" s="387" customFormat="1" ht="15.75">
      <c r="C19" s="405" t="s">
        <v>1084</v>
      </c>
      <c r="D19" s="394">
        <v>1063000</v>
      </c>
      <c r="E19" s="394">
        <v>287000</v>
      </c>
      <c r="F19" s="395">
        <f>SUM(D19:E19)</f>
        <v>1350000</v>
      </c>
      <c r="G19" s="746"/>
    </row>
    <row r="20" spans="2:7" s="387" customFormat="1" ht="15.75">
      <c r="C20" s="396" t="s">
        <v>309</v>
      </c>
      <c r="D20" s="399">
        <f>SUM(D19:D19)</f>
        <v>1063000</v>
      </c>
      <c r="E20" s="399">
        <f>SUM(E19:E19)</f>
        <v>287000</v>
      </c>
      <c r="F20" s="399">
        <f>SUM(F19:F19)</f>
        <v>1350000</v>
      </c>
      <c r="G20" s="746"/>
    </row>
    <row r="21" spans="2:7" s="387" customFormat="1" ht="15.75">
      <c r="C21" s="401"/>
      <c r="D21" s="402"/>
      <c r="E21" s="402"/>
      <c r="F21" s="402"/>
      <c r="G21" s="746"/>
    </row>
    <row r="22" spans="2:7" s="387" customFormat="1" ht="15.75">
      <c r="B22" s="406" t="s">
        <v>1089</v>
      </c>
      <c r="C22" s="407"/>
      <c r="D22" s="402"/>
      <c r="E22" s="402"/>
      <c r="F22" s="402"/>
      <c r="G22" s="746"/>
    </row>
    <row r="23" spans="2:7" s="387" customFormat="1" ht="15.75">
      <c r="C23" s="879" t="s">
        <v>1353</v>
      </c>
      <c r="D23" s="394">
        <v>512000</v>
      </c>
      <c r="E23" s="394">
        <v>138000</v>
      </c>
      <c r="F23" s="394">
        <f t="shared" ref="F23" si="1">SUM(D23:E23)</f>
        <v>650000</v>
      </c>
      <c r="G23" s="746"/>
    </row>
    <row r="24" spans="2:7" s="387" customFormat="1" ht="15.75">
      <c r="C24" s="396" t="s">
        <v>310</v>
      </c>
      <c r="D24" s="399">
        <f>SUM(D23:D23)</f>
        <v>512000</v>
      </c>
      <c r="E24" s="399">
        <f>SUM(E23:E23)</f>
        <v>138000</v>
      </c>
      <c r="F24" s="399">
        <f>SUM(F23:F23)</f>
        <v>650000</v>
      </c>
      <c r="G24" s="746"/>
    </row>
    <row r="25" spans="2:7" s="387" customFormat="1" ht="15.75" hidden="1">
      <c r="C25" s="401"/>
      <c r="D25" s="402"/>
      <c r="E25" s="402"/>
      <c r="F25" s="402"/>
      <c r="G25" s="746"/>
    </row>
    <row r="26" spans="2:7" s="387" customFormat="1" ht="15.75" hidden="1">
      <c r="B26" s="390" t="s">
        <v>1090</v>
      </c>
      <c r="C26" s="403"/>
      <c r="D26" s="398"/>
      <c r="E26" s="398"/>
      <c r="F26" s="398"/>
      <c r="G26" s="746"/>
    </row>
    <row r="27" spans="2:7" s="387" customFormat="1" ht="15.75" hidden="1">
      <c r="B27" s="404"/>
      <c r="C27" s="393" t="s">
        <v>1085</v>
      </c>
      <c r="D27" s="394"/>
      <c r="E27" s="395"/>
      <c r="F27" s="395">
        <f>SUM(D27:E27)</f>
        <v>0</v>
      </c>
      <c r="G27" s="746"/>
    </row>
    <row r="28" spans="2:7" s="387" customFormat="1" ht="15.75" hidden="1">
      <c r="B28" s="404"/>
      <c r="C28" s="393" t="s">
        <v>1086</v>
      </c>
      <c r="D28" s="394"/>
      <c r="E28" s="395"/>
      <c r="F28" s="395">
        <f>SUM(D28:E28)</f>
        <v>0</v>
      </c>
      <c r="G28" s="746"/>
    </row>
    <row r="29" spans="2:7" s="387" customFormat="1" ht="15.75" hidden="1">
      <c r="C29" s="396" t="s">
        <v>672</v>
      </c>
      <c r="D29" s="399">
        <f>SUM(D27:D28)</f>
        <v>0</v>
      </c>
      <c r="E29" s="399">
        <f>SUM(E27:E28)</f>
        <v>0</v>
      </c>
      <c r="F29" s="399">
        <f>SUM(F27:F28)</f>
        <v>0</v>
      </c>
      <c r="G29" s="746"/>
    </row>
    <row r="30" spans="2:7" s="387" customFormat="1" ht="15.75">
      <c r="C30" s="812"/>
      <c r="D30" s="811"/>
      <c r="E30" s="811"/>
      <c r="F30" s="811"/>
      <c r="G30" s="746"/>
    </row>
    <row r="31" spans="2:7" s="387" customFormat="1" ht="15.75">
      <c r="B31" s="390" t="s">
        <v>1305</v>
      </c>
      <c r="C31" s="391"/>
      <c r="D31" s="394">
        <v>1795000</v>
      </c>
      <c r="E31" s="395">
        <v>485000</v>
      </c>
      <c r="F31" s="412">
        <f>SUM(D31:E31)</f>
        <v>2280000</v>
      </c>
      <c r="G31" s="746"/>
    </row>
    <row r="32" spans="2:7" s="387" customFormat="1" ht="15.75">
      <c r="D32" s="408"/>
      <c r="E32" s="408"/>
      <c r="F32" s="750"/>
      <c r="G32" s="746"/>
    </row>
    <row r="33" spans="1:9" s="387" customFormat="1" ht="15.75">
      <c r="B33" s="406" t="s">
        <v>311</v>
      </c>
      <c r="C33" s="409"/>
      <c r="D33" s="399">
        <f>SUM(D31,D29,D24,D20,D16,D12)</f>
        <v>7088000</v>
      </c>
      <c r="E33" s="399">
        <f>SUM(E31,E29,E24,E20,E16,E12)</f>
        <v>1912000</v>
      </c>
      <c r="F33" s="399">
        <f>SUM(F31,F29,F24,F20,F16,F12)</f>
        <v>9000000</v>
      </c>
      <c r="G33" s="746" t="s">
        <v>723</v>
      </c>
    </row>
    <row r="34" spans="1:9" s="387" customFormat="1" ht="15.75">
      <c r="D34" s="389"/>
      <c r="E34" s="389"/>
      <c r="F34" s="751"/>
      <c r="G34" s="746"/>
    </row>
    <row r="35" spans="1:9" s="387" customFormat="1" ht="15.75">
      <c r="A35" s="921" t="s">
        <v>312</v>
      </c>
      <c r="B35" s="921"/>
      <c r="C35" s="921"/>
      <c r="D35" s="398"/>
      <c r="E35" s="398"/>
      <c r="F35" s="410"/>
      <c r="G35" s="746"/>
    </row>
    <row r="36" spans="1:9" s="387" customFormat="1" ht="15.75">
      <c r="B36" s="411">
        <v>1</v>
      </c>
      <c r="C36" s="391" t="s">
        <v>313</v>
      </c>
      <c r="D36" s="394">
        <v>7874000</v>
      </c>
      <c r="E36" s="394">
        <v>2126000</v>
      </c>
      <c r="F36" s="412">
        <f>SUM(D36:E36)</f>
        <v>10000000</v>
      </c>
      <c r="G36" s="746" t="s">
        <v>724</v>
      </c>
    </row>
    <row r="37" spans="1:9" s="387" customFormat="1" ht="15.75">
      <c r="B37" s="411">
        <v>2</v>
      </c>
      <c r="C37" s="427" t="s">
        <v>673</v>
      </c>
      <c r="D37" s="394">
        <v>4724000</v>
      </c>
      <c r="E37" s="394">
        <v>1276000</v>
      </c>
      <c r="F37" s="412">
        <f>SUM(D37:E37)</f>
        <v>6000000</v>
      </c>
      <c r="G37" s="746" t="s">
        <v>724</v>
      </c>
    </row>
    <row r="38" spans="1:9" s="387" customFormat="1" ht="15.75">
      <c r="B38" s="411">
        <v>3</v>
      </c>
      <c r="C38" s="427" t="s">
        <v>1319</v>
      </c>
      <c r="D38" s="394">
        <v>76336000</v>
      </c>
      <c r="E38" s="394">
        <v>20611000</v>
      </c>
      <c r="F38" s="412">
        <f t="shared" ref="F38:F48" si="2">SUM(D38:E38)</f>
        <v>96947000</v>
      </c>
      <c r="G38" s="746" t="s">
        <v>724</v>
      </c>
      <c r="I38" s="880">
        <f>SUM(F38:F39,F41:F43)</f>
        <v>719852000</v>
      </c>
    </row>
    <row r="39" spans="1:9" s="387" customFormat="1" ht="15.75">
      <c r="B39" s="411">
        <v>4</v>
      </c>
      <c r="C39" s="427" t="s">
        <v>1325</v>
      </c>
      <c r="D39" s="394">
        <v>160191000</v>
      </c>
      <c r="E39" s="394">
        <v>43252000</v>
      </c>
      <c r="F39" s="412">
        <f t="shared" si="2"/>
        <v>203443000</v>
      </c>
      <c r="G39" s="746" t="s">
        <v>724</v>
      </c>
    </row>
    <row r="40" spans="1:9" s="387" customFormat="1" ht="15.75">
      <c r="B40" s="411">
        <v>5</v>
      </c>
      <c r="C40" s="427" t="s">
        <v>1251</v>
      </c>
      <c r="D40" s="394">
        <v>9449000</v>
      </c>
      <c r="E40" s="394">
        <v>2551000</v>
      </c>
      <c r="F40" s="412">
        <f t="shared" si="2"/>
        <v>12000000</v>
      </c>
      <c r="G40" s="746" t="s">
        <v>724</v>
      </c>
    </row>
    <row r="41" spans="1:9" s="387" customFormat="1" ht="15.75">
      <c r="B41" s="411">
        <v>6</v>
      </c>
      <c r="C41" s="427" t="s">
        <v>1252</v>
      </c>
      <c r="D41" s="394">
        <v>291295000</v>
      </c>
      <c r="E41" s="394">
        <v>0</v>
      </c>
      <c r="F41" s="412">
        <f t="shared" si="2"/>
        <v>291295000</v>
      </c>
      <c r="G41" s="746" t="s">
        <v>724</v>
      </c>
    </row>
    <row r="42" spans="1:9" s="387" customFormat="1" ht="15.75">
      <c r="B42" s="411">
        <v>7</v>
      </c>
      <c r="C42" s="427" t="s">
        <v>1326</v>
      </c>
      <c r="D42" s="394">
        <v>59677000</v>
      </c>
      <c r="E42" s="394">
        <v>16113000</v>
      </c>
      <c r="F42" s="412">
        <f t="shared" si="2"/>
        <v>75790000</v>
      </c>
      <c r="G42" s="746" t="s">
        <v>724</v>
      </c>
    </row>
    <row r="43" spans="1:9" s="387" customFormat="1" ht="15.75">
      <c r="B43" s="411">
        <v>8</v>
      </c>
      <c r="C43" s="427" t="s">
        <v>1327</v>
      </c>
      <c r="D43" s="394">
        <v>41242000</v>
      </c>
      <c r="E43" s="394">
        <v>11135000</v>
      </c>
      <c r="F43" s="412">
        <f t="shared" si="2"/>
        <v>52377000</v>
      </c>
      <c r="G43" s="746" t="s">
        <v>724</v>
      </c>
    </row>
    <row r="44" spans="1:9" s="387" customFormat="1" ht="15.75">
      <c r="B44" s="411">
        <v>9</v>
      </c>
      <c r="C44" s="427" t="s">
        <v>1091</v>
      </c>
      <c r="D44" s="394">
        <v>3150000</v>
      </c>
      <c r="E44" s="394">
        <v>850000</v>
      </c>
      <c r="F44" s="412">
        <f t="shared" si="2"/>
        <v>4000000</v>
      </c>
      <c r="G44" s="746" t="s">
        <v>724</v>
      </c>
    </row>
    <row r="45" spans="1:9" s="387" customFormat="1" ht="15.75">
      <c r="B45" s="411">
        <v>10</v>
      </c>
      <c r="C45" s="427" t="s">
        <v>1092</v>
      </c>
      <c r="D45" s="394">
        <v>15000000</v>
      </c>
      <c r="E45" s="394">
        <v>4050000</v>
      </c>
      <c r="F45" s="412">
        <f t="shared" si="2"/>
        <v>19050000</v>
      </c>
      <c r="G45" s="746" t="s">
        <v>723</v>
      </c>
    </row>
    <row r="46" spans="1:9" s="387" customFormat="1" ht="15.75">
      <c r="B46" s="411">
        <v>11</v>
      </c>
      <c r="C46" s="427" t="s">
        <v>1093</v>
      </c>
      <c r="D46" s="394">
        <v>4724000</v>
      </c>
      <c r="E46" s="394">
        <v>1276000</v>
      </c>
      <c r="F46" s="412">
        <f t="shared" si="2"/>
        <v>6000000</v>
      </c>
      <c r="G46" s="746" t="s">
        <v>723</v>
      </c>
    </row>
    <row r="47" spans="1:9" s="387" customFormat="1" ht="15.75">
      <c r="B47" s="411">
        <v>12</v>
      </c>
      <c r="C47" s="427" t="s">
        <v>1094</v>
      </c>
      <c r="D47" s="394">
        <v>201852000</v>
      </c>
      <c r="E47" s="394">
        <v>0</v>
      </c>
      <c r="F47" s="412">
        <f t="shared" si="2"/>
        <v>201852000</v>
      </c>
      <c r="G47" s="746" t="s">
        <v>724</v>
      </c>
    </row>
    <row r="48" spans="1:9" s="387" customFormat="1" ht="15.75">
      <c r="B48" s="411">
        <v>13</v>
      </c>
      <c r="C48" s="427" t="s">
        <v>1315</v>
      </c>
      <c r="D48" s="394">
        <v>34256000</v>
      </c>
      <c r="E48" s="394">
        <v>9249000</v>
      </c>
      <c r="F48" s="412">
        <f t="shared" si="2"/>
        <v>43505000</v>
      </c>
      <c r="G48" s="746" t="s">
        <v>724</v>
      </c>
    </row>
    <row r="49" spans="1:7" s="387" customFormat="1" ht="15.75">
      <c r="B49" s="922" t="s">
        <v>314</v>
      </c>
      <c r="C49" s="923"/>
      <c r="D49" s="399">
        <f>SUM(D36:D48)</f>
        <v>909770000</v>
      </c>
      <c r="E49" s="399">
        <f>SUM(E36:E48)</f>
        <v>112489000</v>
      </c>
      <c r="F49" s="399">
        <f>SUM(F36:F48)</f>
        <v>1022259000</v>
      </c>
      <c r="G49" s="746"/>
    </row>
    <row r="50" spans="1:7" s="387" customFormat="1" ht="15.75">
      <c r="C50" s="413"/>
      <c r="D50" s="398"/>
      <c r="E50" s="398"/>
      <c r="F50" s="410"/>
      <c r="G50" s="746"/>
    </row>
    <row r="51" spans="1:7" s="387" customFormat="1" ht="15.75">
      <c r="A51" s="414" t="s">
        <v>315</v>
      </c>
      <c r="B51" s="924" t="s">
        <v>316</v>
      </c>
      <c r="C51" s="925"/>
      <c r="D51" s="399">
        <v>7874000</v>
      </c>
      <c r="E51" s="400">
        <v>2126000</v>
      </c>
      <c r="F51" s="415">
        <f>SUM(D51:E51)</f>
        <v>10000000</v>
      </c>
      <c r="G51" s="746" t="s">
        <v>723</v>
      </c>
    </row>
    <row r="52" spans="1:7" s="387" customFormat="1" ht="16.5" thickBot="1">
      <c r="C52" s="416"/>
      <c r="D52" s="408"/>
      <c r="E52" s="408"/>
      <c r="F52" s="408"/>
      <c r="G52" s="746"/>
    </row>
    <row r="53" spans="1:7" s="387" customFormat="1" ht="16.5" thickBot="1">
      <c r="B53" s="918" t="s">
        <v>317</v>
      </c>
      <c r="C53" s="919"/>
      <c r="D53" s="417">
        <f>SUM(D51,D49,D33)</f>
        <v>924732000</v>
      </c>
      <c r="E53" s="417">
        <f>SUM(E51,E49,E33)</f>
        <v>116527000</v>
      </c>
      <c r="F53" s="417">
        <f>SUM(F51,F49,F33)</f>
        <v>1041259000</v>
      </c>
      <c r="G53" s="746"/>
    </row>
    <row r="57" spans="1:7">
      <c r="E57" s="385" t="s">
        <v>725</v>
      </c>
      <c r="F57" s="744">
        <f>SUM(F33,F45,F46,F51)</f>
        <v>44050000</v>
      </c>
    </row>
    <row r="58" spans="1:7">
      <c r="E58" s="385" t="s">
        <v>726</v>
      </c>
      <c r="F58" s="744">
        <f>SUM(F47:F48,F36:F44)</f>
        <v>997209000</v>
      </c>
    </row>
    <row r="59" spans="1:7">
      <c r="F59" s="744"/>
    </row>
  </sheetData>
  <mergeCells count="5">
    <mergeCell ref="B53:C53"/>
    <mergeCell ref="A1:F1"/>
    <mergeCell ref="A35:C35"/>
    <mergeCell ref="B49:C49"/>
    <mergeCell ref="B51:C51"/>
  </mergeCells>
  <phoneticPr fontId="12" type="noConversion"/>
  <printOptions horizontalCentered="1"/>
  <pageMargins left="0.43307086614173229" right="0.27559055118110237" top="1.2204724409448819" bottom="0.43307086614173229" header="0.6692913385826772" footer="0.27559055118110237"/>
  <pageSetup paperSize="9" scale="75" orientation="portrait" r:id="rId1"/>
  <headerFooter alignWithMargins="0">
    <oddHeader>&amp;L&amp;"Times New Roman CE,Félkövér dőlt"&amp;14 6. melléklet&amp;R&amp;"Times New Roman CE,Félkövér dőlt"&amp;14Forintban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23</vt:i4>
      </vt:variant>
      <vt:variant>
        <vt:lpstr>Névvel ellátott tartományok</vt:lpstr>
      </vt:variant>
      <vt:variant>
        <vt:i4>20</vt:i4>
      </vt:variant>
    </vt:vector>
  </HeadingPairs>
  <TitlesOfParts>
    <vt:vector size="43" baseType="lpstr">
      <vt:lpstr>1.1.sz.mell.</vt:lpstr>
      <vt:lpstr>1.2.sz.mell.</vt:lpstr>
      <vt:lpstr>1.3.sz.mell.</vt:lpstr>
      <vt:lpstr>1.4.sz.mell.</vt:lpstr>
      <vt:lpstr>2.sz.mell  </vt:lpstr>
      <vt:lpstr>3. sz. mell</vt:lpstr>
      <vt:lpstr>4. sz. mell</vt:lpstr>
      <vt:lpstr>5.sz.mell.</vt:lpstr>
      <vt:lpstr>6.m </vt:lpstr>
      <vt:lpstr>7A.m</vt:lpstr>
      <vt:lpstr>7B.m.</vt:lpstr>
      <vt:lpstr>8. sz. mell</vt:lpstr>
      <vt:lpstr>9. sz. mell. </vt:lpstr>
      <vt:lpstr>10. sz. mell</vt:lpstr>
      <vt:lpstr>11. sz. mell</vt:lpstr>
      <vt:lpstr>12.sz.mell.</vt:lpstr>
      <vt:lpstr>13.m.</vt:lpstr>
      <vt:lpstr>14.m</vt:lpstr>
      <vt:lpstr>15.m.</vt:lpstr>
      <vt:lpstr>16A.m</vt:lpstr>
      <vt:lpstr>16B.m</vt:lpstr>
      <vt:lpstr>17.m</vt:lpstr>
      <vt:lpstr>18.m</vt:lpstr>
      <vt:lpstr>'3. sz. mell'!Nyomtatási_cím</vt:lpstr>
      <vt:lpstr>'4. sz. mell'!Nyomtatási_cím</vt:lpstr>
      <vt:lpstr>'5.sz.mell.'!Nyomtatási_cím</vt:lpstr>
      <vt:lpstr>'1.1.sz.mell.'!Nyomtatási_terület</vt:lpstr>
      <vt:lpstr>'1.2.sz.mell.'!Nyomtatási_terület</vt:lpstr>
      <vt:lpstr>'1.3.sz.mell.'!Nyomtatási_terület</vt:lpstr>
      <vt:lpstr>'1.4.sz.mell.'!Nyomtatási_terület</vt:lpstr>
      <vt:lpstr>'10. sz. mell'!Nyomtatási_terület</vt:lpstr>
      <vt:lpstr>'14.m'!Nyomtatási_terület</vt:lpstr>
      <vt:lpstr>'16A.m'!Nyomtatási_terület</vt:lpstr>
      <vt:lpstr>'16B.m'!Nyomtatási_terület</vt:lpstr>
      <vt:lpstr>'17.m'!Nyomtatási_terület</vt:lpstr>
      <vt:lpstr>'2.sz.mell  '!Nyomtatási_terület</vt:lpstr>
      <vt:lpstr>'3. sz. mell'!Nyomtatási_terület</vt:lpstr>
      <vt:lpstr>'4. sz. mell'!Nyomtatási_terület</vt:lpstr>
      <vt:lpstr>'5.sz.mell.'!Nyomtatási_terület</vt:lpstr>
      <vt:lpstr>'6.m '!Nyomtatási_terület</vt:lpstr>
      <vt:lpstr>'7A.m'!Nyomtatási_terület</vt:lpstr>
      <vt:lpstr>'7B.m.'!Nyomtatási_terület</vt:lpstr>
      <vt:lpstr>'8. sz. mell'!Nyomtatási_terület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Palkó Roland</dc:creator>
  <cp:lastModifiedBy>pedit</cp:lastModifiedBy>
  <cp:lastPrinted>2018-02-08T19:04:46Z</cp:lastPrinted>
  <dcterms:created xsi:type="dcterms:W3CDTF">2014-02-07T17:22:54Z</dcterms:created>
  <dcterms:modified xsi:type="dcterms:W3CDTF">2018-02-09T09:09:16Z</dcterms:modified>
</cp:coreProperties>
</file>